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a\Desktop\"/>
    </mc:Choice>
  </mc:AlternateContent>
  <bookViews>
    <workbookView xWindow="0" yWindow="0" windowWidth="20490" windowHeight="7755" activeTab="2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>'Datos Estudiantes'!$1:$1048576</definedName>
    <definedName name="planillanotas">'Planilla Notas'!$1:$1048576</definedName>
  </definedNames>
  <calcPr calcId="152511"/>
</workbook>
</file>

<file path=xl/calcChain.xml><?xml version="1.0" encoding="utf-8"?>
<calcChain xmlns="http://schemas.openxmlformats.org/spreadsheetml/2006/main">
  <c r="X59" i="5" l="1"/>
  <c r="X58" i="5"/>
  <c r="X57" i="5"/>
  <c r="X56" i="5"/>
  <c r="X55" i="5"/>
  <c r="X54" i="5"/>
  <c r="X53" i="5"/>
  <c r="X44" i="5"/>
  <c r="X43" i="5"/>
  <c r="X42" i="5"/>
  <c r="X41" i="5"/>
  <c r="X40" i="5"/>
  <c r="X39" i="5"/>
  <c r="X38" i="5"/>
  <c r="X29" i="5"/>
  <c r="X28" i="5"/>
  <c r="X27" i="5"/>
  <c r="X26" i="5"/>
  <c r="X25" i="5"/>
  <c r="X24" i="5"/>
  <c r="X23" i="5"/>
  <c r="X13" i="5"/>
  <c r="X12" i="5"/>
  <c r="X11" i="5"/>
  <c r="X10" i="5"/>
  <c r="X9" i="5"/>
  <c r="X8" i="5"/>
  <c r="X7" i="5"/>
  <c r="S59" i="5"/>
  <c r="S58" i="5"/>
  <c r="S57" i="5"/>
  <c r="S56" i="5"/>
  <c r="S55" i="5"/>
  <c r="S54" i="5"/>
  <c r="S53" i="5"/>
  <c r="S44" i="5"/>
  <c r="S43" i="5"/>
  <c r="S42" i="5"/>
  <c r="S41" i="5"/>
  <c r="S40" i="5"/>
  <c r="S39" i="5"/>
  <c r="S38" i="5"/>
  <c r="S29" i="5"/>
  <c r="S28" i="5"/>
  <c r="S27" i="5"/>
  <c r="S26" i="5"/>
  <c r="S25" i="5"/>
  <c r="S24" i="5"/>
  <c r="S23" i="5"/>
  <c r="S13" i="5"/>
  <c r="S12" i="5"/>
  <c r="S11" i="5"/>
  <c r="S10" i="5"/>
  <c r="S9" i="5"/>
  <c r="S8" i="5"/>
  <c r="S7" i="5"/>
  <c r="N59" i="5"/>
  <c r="N58" i="5"/>
  <c r="N57" i="5"/>
  <c r="N56" i="5"/>
  <c r="N55" i="5"/>
  <c r="N54" i="5"/>
  <c r="N53" i="5"/>
  <c r="N44" i="5"/>
  <c r="N43" i="5"/>
  <c r="N42" i="5"/>
  <c r="N41" i="5"/>
  <c r="N40" i="5"/>
  <c r="N39" i="5"/>
  <c r="N38" i="5"/>
  <c r="N29" i="5"/>
  <c r="N28" i="5"/>
  <c r="N27" i="5"/>
  <c r="N26" i="5"/>
  <c r="N25" i="5"/>
  <c r="N24" i="5"/>
  <c r="N23" i="5"/>
  <c r="N13" i="5"/>
  <c r="N12" i="5"/>
  <c r="N11" i="5"/>
  <c r="N10" i="5"/>
  <c r="N9" i="5"/>
  <c r="N8" i="5"/>
  <c r="N7" i="5"/>
  <c r="I59" i="5"/>
  <c r="I58" i="5"/>
  <c r="I57" i="5"/>
  <c r="I56" i="5"/>
  <c r="I55" i="5"/>
  <c r="I54" i="5"/>
  <c r="I53" i="5"/>
  <c r="I44" i="5"/>
  <c r="I43" i="5"/>
  <c r="I42" i="5"/>
  <c r="I41" i="5"/>
  <c r="I40" i="5"/>
  <c r="I39" i="5"/>
  <c r="I38" i="5"/>
  <c r="I29" i="5"/>
  <c r="I28" i="5"/>
  <c r="I27" i="5"/>
  <c r="I26" i="5"/>
  <c r="I25" i="5"/>
  <c r="I24" i="5"/>
  <c r="I23" i="5"/>
  <c r="I13" i="5"/>
  <c r="I12" i="5"/>
  <c r="I11" i="5"/>
  <c r="I10" i="5"/>
  <c r="I9" i="5"/>
  <c r="I8" i="5"/>
  <c r="I7" i="5"/>
  <c r="D59" i="5"/>
  <c r="D58" i="5"/>
  <c r="D57" i="5"/>
  <c r="D56" i="5"/>
  <c r="D55" i="5"/>
  <c r="D54" i="5"/>
  <c r="D53" i="5"/>
  <c r="D44" i="5"/>
  <c r="D43" i="5"/>
  <c r="D42" i="5"/>
  <c r="D41" i="5"/>
  <c r="D40" i="5"/>
  <c r="D39" i="5"/>
  <c r="D38" i="5"/>
  <c r="D29" i="5"/>
  <c r="D28" i="5"/>
  <c r="D27" i="5"/>
  <c r="D26" i="5"/>
  <c r="D25" i="5"/>
  <c r="D24" i="5"/>
  <c r="D23" i="5"/>
  <c r="D13" i="5"/>
  <c r="D12" i="5"/>
  <c r="D11" i="5"/>
  <c r="D10" i="5"/>
  <c r="D9" i="5"/>
  <c r="D8" i="5"/>
  <c r="D7" i="5"/>
  <c r="M15" i="3"/>
  <c r="O14" i="3"/>
  <c r="Y15" i="3" l="1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14" i="3"/>
  <c r="U15" i="3" l="1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U14" i="3"/>
  <c r="S14" i="3"/>
  <c r="Q14" i="3"/>
  <c r="M14" i="3"/>
  <c r="B15" i="3" l="1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N16" i="3"/>
  <c r="N17" i="3"/>
  <c r="N15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B14" i="3"/>
  <c r="N14" i="3" l="1"/>
  <c r="J14" i="3"/>
  <c r="I14" i="3"/>
  <c r="H14" i="3"/>
  <c r="G14" i="3"/>
  <c r="F14" i="3"/>
  <c r="E14" i="3"/>
  <c r="C14" i="3"/>
  <c r="D14" i="3"/>
  <c r="V16" i="3"/>
  <c r="V17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15" i="3"/>
  <c r="V18" i="3"/>
  <c r="V19" i="3"/>
  <c r="T18" i="3"/>
  <c r="T19" i="3"/>
  <c r="T22" i="3"/>
  <c r="T26" i="3"/>
  <c r="T28" i="3"/>
  <c r="T30" i="3"/>
  <c r="R18" i="3"/>
  <c r="R19" i="3"/>
  <c r="R22" i="3"/>
  <c r="R26" i="3"/>
  <c r="R30" i="3"/>
  <c r="P18" i="3"/>
  <c r="P22" i="3"/>
  <c r="P26" i="3"/>
  <c r="P30" i="3"/>
  <c r="P32" i="3"/>
  <c r="V14" i="3"/>
  <c r="T17" i="3"/>
  <c r="T21" i="3"/>
  <c r="T23" i="3"/>
  <c r="T25" i="3"/>
  <c r="T27" i="3"/>
  <c r="T29" i="3"/>
  <c r="T31" i="3"/>
  <c r="T33" i="3"/>
  <c r="T15" i="3"/>
  <c r="T16" i="3"/>
  <c r="T20" i="3"/>
  <c r="T24" i="3"/>
  <c r="T32" i="3"/>
  <c r="T14" i="3"/>
  <c r="R15" i="3"/>
  <c r="R16" i="3"/>
  <c r="R17" i="3"/>
  <c r="R20" i="3"/>
  <c r="R21" i="3"/>
  <c r="R23" i="3"/>
  <c r="R24" i="3"/>
  <c r="R25" i="3"/>
  <c r="R27" i="3"/>
  <c r="R28" i="3"/>
  <c r="R29" i="3"/>
  <c r="R31" i="3"/>
  <c r="R32" i="3"/>
  <c r="R33" i="3"/>
  <c r="R14" i="3"/>
  <c r="P14" i="3"/>
  <c r="P15" i="3"/>
  <c r="P16" i="3"/>
  <c r="P17" i="3"/>
  <c r="P19" i="3"/>
  <c r="P20" i="3"/>
  <c r="P21" i="3"/>
  <c r="P23" i="3"/>
  <c r="P24" i="3"/>
  <c r="P25" i="3"/>
  <c r="P27" i="3"/>
  <c r="P28" i="3"/>
  <c r="P29" i="3"/>
  <c r="P31" i="3"/>
  <c r="P33" i="3"/>
  <c r="K16" i="3"/>
  <c r="L16" i="3" s="1"/>
  <c r="K17" i="3"/>
  <c r="L17" i="3" s="1"/>
  <c r="K20" i="3"/>
  <c r="L20" i="3" s="1"/>
  <c r="K21" i="3"/>
  <c r="L21" i="3" s="1"/>
  <c r="K22" i="3"/>
  <c r="L22" i="3" s="1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 s="1"/>
  <c r="K30" i="3"/>
  <c r="L30" i="3" s="1"/>
  <c r="K31" i="3"/>
  <c r="L31" i="3" s="1"/>
  <c r="K32" i="3"/>
  <c r="L32" i="3" s="1"/>
  <c r="K33" i="3"/>
  <c r="L33" i="3" s="1"/>
  <c r="W17" i="3" l="1"/>
  <c r="X17" i="3" s="1"/>
  <c r="W33" i="3"/>
  <c r="W16" i="3"/>
  <c r="X16" i="3" s="1"/>
  <c r="W31" i="3"/>
  <c r="X31" i="3" s="1"/>
  <c r="W28" i="3"/>
  <c r="X28" i="3" s="1"/>
  <c r="W25" i="3"/>
  <c r="X25" i="3" s="1"/>
  <c r="W23" i="3"/>
  <c r="X23" i="3" s="1"/>
  <c r="W20" i="3"/>
  <c r="X20" i="3" s="1"/>
  <c r="W32" i="3"/>
  <c r="X32" i="3" s="1"/>
  <c r="W29" i="3"/>
  <c r="X29" i="3" s="1"/>
  <c r="W27" i="3"/>
  <c r="X27" i="3" s="1"/>
  <c r="W24" i="3"/>
  <c r="X24" i="3" s="1"/>
  <c r="W21" i="3"/>
  <c r="X21" i="3" s="1"/>
  <c r="W30" i="3"/>
  <c r="X30" i="3" s="1"/>
  <c r="W26" i="3"/>
  <c r="X26" i="3" s="1"/>
  <c r="W22" i="3"/>
  <c r="X22" i="3" s="1"/>
  <c r="K14" i="3"/>
  <c r="L14" i="3" s="1"/>
  <c r="W14" i="3" s="1"/>
  <c r="X33" i="3"/>
  <c r="K15" i="3"/>
  <c r="L15" i="3" s="1"/>
  <c r="W15" i="3" s="1"/>
  <c r="K18" i="3"/>
  <c r="L18" i="3" s="1"/>
  <c r="W18" i="3" s="1"/>
  <c r="X18" i="3" s="1"/>
  <c r="K19" i="3"/>
  <c r="L19" i="3" s="1"/>
  <c r="W19" i="3" s="1"/>
  <c r="X19" i="3" s="1"/>
  <c r="X15" i="3" l="1"/>
  <c r="X35" i="3"/>
  <c r="X37" i="3"/>
  <c r="X14" i="3"/>
  <c r="X36" i="3"/>
</calcChain>
</file>

<file path=xl/sharedStrings.xml><?xml version="1.0" encoding="utf-8"?>
<sst xmlns="http://schemas.openxmlformats.org/spreadsheetml/2006/main" count="232" uniqueCount="48">
  <si>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</si>
  <si>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</si>
  <si>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</si>
  <si>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</si>
  <si>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</si>
  <si>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</si>
  <si>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</si>
  <si>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</si>
  <si>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</si>
  <si>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</si>
  <si>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</si>
  <si>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</si>
  <si>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</si>
  <si>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</si>
  <si>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</si>
  <si>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</si>
  <si>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</si>
  <si>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</si>
  <si>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</si>
  <si>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</si>
  <si>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</si>
  <si>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</si>
  <si>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</si>
  <si>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</si>
  <si>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</si>
  <si>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</si>
  <si>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</si>
  <si>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</si>
  <si>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</si>
  <si>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</si>
  <si>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</si>
  <si>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</si>
  <si>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</si>
  <si>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</si>
  <si>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</si>
  <si>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</si>
  <si>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</si>
  <si>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</si>
  <si>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</si>
  <si>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</si>
  <si>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</si>
  <si>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</si>
  <si>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</si>
  <si>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</si>
  <si>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</si>
  <si>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INFORME DE NOTAS</t>
  </si>
  <si>
    <t>II parcial</t>
  </si>
  <si>
    <t>PROMEDIO DE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</si>
</sst>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3" borderId="0" xfId="0" applyFill="1"/>
    <xf numFmtId="2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0" fontId="0" fillId="0" borderId="8" xfId="0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16</xdr:col>
      <xdr:colOff>420460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833437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175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  <xdr:oneCellAnchor>
    <xdr:from>
      <xdr:col>2</xdr:col>
      <xdr:colOff>57150</xdr:colOff>
      <xdr:row>33</xdr:row>
      <xdr:rowOff>85725</xdr:rowOff>
    </xdr:from>
    <xdr:ext cx="771525" cy="466725"/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48</xdr:row>
      <xdr:rowOff>85725</xdr:rowOff>
    </xdr:from>
    <xdr:ext cx="771525" cy="466725"/>
    <xdr:pic>
      <xdr:nvPicPr>
        <xdr:cNvPr id="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47625</xdr:colOff>
      <xdr:row>18</xdr:row>
      <xdr:rowOff>76200</xdr:rowOff>
    </xdr:from>
    <xdr:ext cx="771525" cy="466725"/>
    <xdr:pic>
      <xdr:nvPicPr>
        <xdr:cNvPr id="3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18</xdr:row>
      <xdr:rowOff>85725</xdr:rowOff>
    </xdr:from>
    <xdr:ext cx="771525" cy="466725"/>
    <xdr:pic>
      <xdr:nvPicPr>
        <xdr:cNvPr id="1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18</xdr:row>
      <xdr:rowOff>85725</xdr:rowOff>
    </xdr:from>
    <xdr:ext cx="771525" cy="466725"/>
    <xdr:pic>
      <xdr:nvPicPr>
        <xdr:cNvPr id="2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47625</xdr:colOff>
      <xdr:row>33</xdr:row>
      <xdr:rowOff>76200</xdr:rowOff>
    </xdr:from>
    <xdr:ext cx="771525" cy="466725"/>
    <xdr:pic>
      <xdr:nvPicPr>
        <xdr:cNvPr id="2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33</xdr:row>
      <xdr:rowOff>85725</xdr:rowOff>
    </xdr:from>
    <xdr:ext cx="771525" cy="466725"/>
    <xdr:pic>
      <xdr:nvPicPr>
        <xdr:cNvPr id="2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33</xdr:row>
      <xdr:rowOff>85725</xdr:rowOff>
    </xdr:from>
    <xdr:ext cx="771525" cy="466725"/>
    <xdr:pic>
      <xdr:nvPicPr>
        <xdr:cNvPr id="2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47625</xdr:colOff>
      <xdr:row>48</xdr:row>
      <xdr:rowOff>76200</xdr:rowOff>
    </xdr:from>
    <xdr:ext cx="771525" cy="466725"/>
    <xdr:pic>
      <xdr:nvPicPr>
        <xdr:cNvPr id="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48</xdr:row>
      <xdr:rowOff>85725</xdr:rowOff>
    </xdr:from>
    <xdr:ext cx="771525" cy="466725"/>
    <xdr:pic>
      <xdr:nvPicPr>
        <xdr:cNvPr id="2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48</xdr:row>
      <xdr:rowOff>85725</xdr:rowOff>
    </xdr:from>
    <xdr:ext cx="771525" cy="466725"/>
    <xdr:pic>
      <xdr:nvPicPr>
        <xdr:cNvPr id="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2</xdr:row>
      <xdr:rowOff>85725</xdr:rowOff>
    </xdr:from>
    <xdr:ext cx="771525" cy="466725"/>
    <xdr:pic>
      <xdr:nvPicPr>
        <xdr:cNvPr id="3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33</xdr:row>
      <xdr:rowOff>85725</xdr:rowOff>
    </xdr:from>
    <xdr:ext cx="771525" cy="466725"/>
    <xdr:pic>
      <xdr:nvPicPr>
        <xdr:cNvPr id="3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48</xdr:row>
      <xdr:rowOff>85725</xdr:rowOff>
    </xdr:from>
    <xdr:ext cx="771525" cy="466725"/>
    <xdr:pic>
      <xdr:nvPicPr>
        <xdr:cNvPr id="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18</xdr:row>
      <xdr:rowOff>76200</xdr:rowOff>
    </xdr:from>
    <xdr:ext cx="771525" cy="466725"/>
    <xdr:pic>
      <xdr:nvPicPr>
        <xdr:cNvPr id="3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3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3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33</xdr:row>
      <xdr:rowOff>76200</xdr:rowOff>
    </xdr:from>
    <xdr:ext cx="771525" cy="466725"/>
    <xdr:pic>
      <xdr:nvPicPr>
        <xdr:cNvPr id="4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636270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33</xdr:row>
      <xdr:rowOff>85725</xdr:rowOff>
    </xdr:from>
    <xdr:ext cx="771525" cy="466725"/>
    <xdr:pic>
      <xdr:nvPicPr>
        <xdr:cNvPr id="4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33</xdr:row>
      <xdr:rowOff>85725</xdr:rowOff>
    </xdr:from>
    <xdr:ext cx="771525" cy="466725"/>
    <xdr:pic>
      <xdr:nvPicPr>
        <xdr:cNvPr id="4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48</xdr:row>
      <xdr:rowOff>76200</xdr:rowOff>
    </xdr:from>
    <xdr:ext cx="771525" cy="466725"/>
    <xdr:pic>
      <xdr:nvPicPr>
        <xdr:cNvPr id="4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922020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48</xdr:row>
      <xdr:rowOff>85725</xdr:rowOff>
    </xdr:from>
    <xdr:ext cx="771525" cy="466725"/>
    <xdr:pic>
      <xdr:nvPicPr>
        <xdr:cNvPr id="4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48</xdr:row>
      <xdr:rowOff>85725</xdr:rowOff>
    </xdr:from>
    <xdr:ext cx="771525" cy="466725"/>
    <xdr:pic>
      <xdr:nvPicPr>
        <xdr:cNvPr id="4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2</xdr:row>
      <xdr:rowOff>85725</xdr:rowOff>
    </xdr:from>
    <xdr:ext cx="771525" cy="466725"/>
    <xdr:pic>
      <xdr:nvPicPr>
        <xdr:cNvPr id="4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33</xdr:row>
      <xdr:rowOff>85725</xdr:rowOff>
    </xdr:from>
    <xdr:ext cx="771525" cy="466725"/>
    <xdr:pic>
      <xdr:nvPicPr>
        <xdr:cNvPr id="4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48</xdr:row>
      <xdr:rowOff>85725</xdr:rowOff>
    </xdr:from>
    <xdr:ext cx="771525" cy="466725"/>
    <xdr:pic>
      <xdr:nvPicPr>
        <xdr:cNvPr id="4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47625</xdr:colOff>
      <xdr:row>18</xdr:row>
      <xdr:rowOff>76200</xdr:rowOff>
    </xdr:from>
    <xdr:ext cx="771525" cy="466725"/>
    <xdr:pic>
      <xdr:nvPicPr>
        <xdr:cNvPr id="4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18</xdr:row>
      <xdr:rowOff>85725</xdr:rowOff>
    </xdr:from>
    <xdr:ext cx="771525" cy="466725"/>
    <xdr:pic>
      <xdr:nvPicPr>
        <xdr:cNvPr id="5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18</xdr:row>
      <xdr:rowOff>85725</xdr:rowOff>
    </xdr:from>
    <xdr:ext cx="771525" cy="466725"/>
    <xdr:pic>
      <xdr:nvPicPr>
        <xdr:cNvPr id="5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47625</xdr:colOff>
      <xdr:row>33</xdr:row>
      <xdr:rowOff>76200</xdr:rowOff>
    </xdr:from>
    <xdr:ext cx="771525" cy="466725"/>
    <xdr:pic>
      <xdr:nvPicPr>
        <xdr:cNvPr id="5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6362700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33</xdr:row>
      <xdr:rowOff>85725</xdr:rowOff>
    </xdr:from>
    <xdr:ext cx="771525" cy="466725"/>
    <xdr:pic>
      <xdr:nvPicPr>
        <xdr:cNvPr id="5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33</xdr:row>
      <xdr:rowOff>85725</xdr:rowOff>
    </xdr:from>
    <xdr:ext cx="771525" cy="466725"/>
    <xdr:pic>
      <xdr:nvPicPr>
        <xdr:cNvPr id="5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47625</xdr:colOff>
      <xdr:row>48</xdr:row>
      <xdr:rowOff>76200</xdr:rowOff>
    </xdr:from>
    <xdr:ext cx="771525" cy="466725"/>
    <xdr:pic>
      <xdr:nvPicPr>
        <xdr:cNvPr id="5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9220200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48</xdr:row>
      <xdr:rowOff>85725</xdr:rowOff>
    </xdr:from>
    <xdr:ext cx="771525" cy="466725"/>
    <xdr:pic>
      <xdr:nvPicPr>
        <xdr:cNvPr id="5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48</xdr:row>
      <xdr:rowOff>85725</xdr:rowOff>
    </xdr:from>
    <xdr:ext cx="771525" cy="466725"/>
    <xdr:pic>
      <xdr:nvPicPr>
        <xdr:cNvPr id="5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2</xdr:row>
      <xdr:rowOff>85725</xdr:rowOff>
    </xdr:from>
    <xdr:ext cx="771525" cy="466725"/>
    <xdr:pic>
      <xdr:nvPicPr>
        <xdr:cNvPr id="5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33</xdr:row>
      <xdr:rowOff>85725</xdr:rowOff>
    </xdr:from>
    <xdr:ext cx="771525" cy="466725"/>
    <xdr:pic>
      <xdr:nvPicPr>
        <xdr:cNvPr id="5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48</xdr:row>
      <xdr:rowOff>85725</xdr:rowOff>
    </xdr:from>
    <xdr:ext cx="771525" cy="466725"/>
    <xdr:pic>
      <xdr:nvPicPr>
        <xdr:cNvPr id="6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18</xdr:row>
      <xdr:rowOff>76200</xdr:rowOff>
    </xdr:from>
    <xdr:ext cx="771525" cy="466725"/>
    <xdr:pic>
      <xdr:nvPicPr>
        <xdr:cNvPr id="6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18</xdr:row>
      <xdr:rowOff>85725</xdr:rowOff>
    </xdr:from>
    <xdr:ext cx="771525" cy="466725"/>
    <xdr:pic>
      <xdr:nvPicPr>
        <xdr:cNvPr id="6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18</xdr:row>
      <xdr:rowOff>85725</xdr:rowOff>
    </xdr:from>
    <xdr:ext cx="771525" cy="466725"/>
    <xdr:pic>
      <xdr:nvPicPr>
        <xdr:cNvPr id="6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33</xdr:row>
      <xdr:rowOff>76200</xdr:rowOff>
    </xdr:from>
    <xdr:ext cx="771525" cy="466725"/>
    <xdr:pic>
      <xdr:nvPicPr>
        <xdr:cNvPr id="6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6362700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33</xdr:row>
      <xdr:rowOff>85725</xdr:rowOff>
    </xdr:from>
    <xdr:ext cx="771525" cy="466725"/>
    <xdr:pic>
      <xdr:nvPicPr>
        <xdr:cNvPr id="6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33</xdr:row>
      <xdr:rowOff>85725</xdr:rowOff>
    </xdr:from>
    <xdr:ext cx="771525" cy="466725"/>
    <xdr:pic>
      <xdr:nvPicPr>
        <xdr:cNvPr id="6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48</xdr:row>
      <xdr:rowOff>76200</xdr:rowOff>
    </xdr:from>
    <xdr:ext cx="771525" cy="466725"/>
    <xdr:pic>
      <xdr:nvPicPr>
        <xdr:cNvPr id="6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9220200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48</xdr:row>
      <xdr:rowOff>85725</xdr:rowOff>
    </xdr:from>
    <xdr:ext cx="771525" cy="466725"/>
    <xdr:pic>
      <xdr:nvPicPr>
        <xdr:cNvPr id="6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48</xdr:row>
      <xdr:rowOff>85725</xdr:rowOff>
    </xdr:from>
    <xdr:ext cx="771525" cy="466725"/>
    <xdr:pic>
      <xdr:nvPicPr>
        <xdr:cNvPr id="6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4075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2</xdr:row>
      <xdr:rowOff>85725</xdr:rowOff>
    </xdr:from>
    <xdr:ext cx="771525" cy="466725"/>
    <xdr:pic>
      <xdr:nvPicPr>
        <xdr:cNvPr id="8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33</xdr:row>
      <xdr:rowOff>85725</xdr:rowOff>
    </xdr:from>
    <xdr:ext cx="771525" cy="466725"/>
    <xdr:pic>
      <xdr:nvPicPr>
        <xdr:cNvPr id="8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48</xdr:row>
      <xdr:rowOff>85725</xdr:rowOff>
    </xdr:from>
    <xdr:ext cx="771525" cy="466725"/>
    <xdr:pic>
      <xdr:nvPicPr>
        <xdr:cNvPr id="8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47625</xdr:colOff>
      <xdr:row>18</xdr:row>
      <xdr:rowOff>76200</xdr:rowOff>
    </xdr:from>
    <xdr:ext cx="771525" cy="466725"/>
    <xdr:pic>
      <xdr:nvPicPr>
        <xdr:cNvPr id="8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18</xdr:row>
      <xdr:rowOff>85725</xdr:rowOff>
    </xdr:from>
    <xdr:ext cx="771525" cy="466725"/>
    <xdr:pic>
      <xdr:nvPicPr>
        <xdr:cNvPr id="9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18</xdr:row>
      <xdr:rowOff>85725</xdr:rowOff>
    </xdr:from>
    <xdr:ext cx="771525" cy="466725"/>
    <xdr:pic>
      <xdr:nvPicPr>
        <xdr:cNvPr id="9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47625</xdr:colOff>
      <xdr:row>33</xdr:row>
      <xdr:rowOff>76200</xdr:rowOff>
    </xdr:from>
    <xdr:ext cx="771525" cy="466725"/>
    <xdr:pic>
      <xdr:nvPicPr>
        <xdr:cNvPr id="9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6362700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33</xdr:row>
      <xdr:rowOff>85725</xdr:rowOff>
    </xdr:from>
    <xdr:ext cx="771525" cy="466725"/>
    <xdr:pic>
      <xdr:nvPicPr>
        <xdr:cNvPr id="9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33</xdr:row>
      <xdr:rowOff>85725</xdr:rowOff>
    </xdr:from>
    <xdr:ext cx="771525" cy="466725"/>
    <xdr:pic>
      <xdr:nvPicPr>
        <xdr:cNvPr id="9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47625</xdr:colOff>
      <xdr:row>48</xdr:row>
      <xdr:rowOff>76200</xdr:rowOff>
    </xdr:from>
    <xdr:ext cx="771525" cy="466725"/>
    <xdr:pic>
      <xdr:nvPicPr>
        <xdr:cNvPr id="9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9220200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48</xdr:row>
      <xdr:rowOff>85725</xdr:rowOff>
    </xdr:from>
    <xdr:ext cx="771525" cy="466725"/>
    <xdr:pic>
      <xdr:nvPicPr>
        <xdr:cNvPr id="9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48</xdr:row>
      <xdr:rowOff>85725</xdr:rowOff>
    </xdr:from>
    <xdr:ext cx="771525" cy="466725"/>
    <xdr:pic>
      <xdr:nvPicPr>
        <xdr:cNvPr id="9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18</xdr:row>
      <xdr:rowOff>85725</xdr:rowOff>
    </xdr:from>
    <xdr:ext cx="771525" cy="466725"/>
    <xdr:pic>
      <xdr:nvPicPr>
        <xdr:cNvPr id="7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33</xdr:row>
      <xdr:rowOff>85725</xdr:rowOff>
    </xdr:from>
    <xdr:ext cx="771525" cy="466725"/>
    <xdr:pic>
      <xdr:nvPicPr>
        <xdr:cNvPr id="7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48</xdr:row>
      <xdr:rowOff>85725</xdr:rowOff>
    </xdr:from>
    <xdr:ext cx="771525" cy="466725"/>
    <xdr:pic>
      <xdr:nvPicPr>
        <xdr:cNvPr id="7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2</xdr:row>
      <xdr:rowOff>85725</xdr:rowOff>
    </xdr:from>
    <xdr:ext cx="771525" cy="466725"/>
    <xdr:pic>
      <xdr:nvPicPr>
        <xdr:cNvPr id="7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33</xdr:row>
      <xdr:rowOff>85725</xdr:rowOff>
    </xdr:from>
    <xdr:ext cx="771525" cy="466725"/>
    <xdr:pic>
      <xdr:nvPicPr>
        <xdr:cNvPr id="7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48</xdr:row>
      <xdr:rowOff>85725</xdr:rowOff>
    </xdr:from>
    <xdr:ext cx="771525" cy="466725"/>
    <xdr:pic>
      <xdr:nvPicPr>
        <xdr:cNvPr id="7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18</xdr:row>
      <xdr:rowOff>76200</xdr:rowOff>
    </xdr:from>
    <xdr:ext cx="771525" cy="466725"/>
    <xdr:pic>
      <xdr:nvPicPr>
        <xdr:cNvPr id="7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7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7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33</xdr:row>
      <xdr:rowOff>76200</xdr:rowOff>
    </xdr:from>
    <xdr:ext cx="771525" cy="466725"/>
    <xdr:pic>
      <xdr:nvPicPr>
        <xdr:cNvPr id="7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636270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33</xdr:row>
      <xdr:rowOff>85725</xdr:rowOff>
    </xdr:from>
    <xdr:ext cx="771525" cy="466725"/>
    <xdr:pic>
      <xdr:nvPicPr>
        <xdr:cNvPr id="8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33</xdr:row>
      <xdr:rowOff>85725</xdr:rowOff>
    </xdr:from>
    <xdr:ext cx="771525" cy="466725"/>
    <xdr:pic>
      <xdr:nvPicPr>
        <xdr:cNvPr id="8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47625</xdr:colOff>
      <xdr:row>48</xdr:row>
      <xdr:rowOff>76200</xdr:rowOff>
    </xdr:from>
    <xdr:ext cx="771525" cy="466725"/>
    <xdr:pic>
      <xdr:nvPicPr>
        <xdr:cNvPr id="8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922020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48</xdr:row>
      <xdr:rowOff>85725</xdr:rowOff>
    </xdr:from>
    <xdr:ext cx="771525" cy="466725"/>
    <xdr:pic>
      <xdr:nvPicPr>
        <xdr:cNvPr id="8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48</xdr:row>
      <xdr:rowOff>85725</xdr:rowOff>
    </xdr:from>
    <xdr:ext cx="771525" cy="466725"/>
    <xdr:pic>
      <xdr:nvPicPr>
        <xdr:cNvPr id="8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8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33</xdr:row>
      <xdr:rowOff>85725</xdr:rowOff>
    </xdr:from>
    <xdr:ext cx="771525" cy="466725"/>
    <xdr:pic>
      <xdr:nvPicPr>
        <xdr:cNvPr id="9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48</xdr:row>
      <xdr:rowOff>85725</xdr:rowOff>
    </xdr:from>
    <xdr:ext cx="771525" cy="466725"/>
    <xdr:pic>
      <xdr:nvPicPr>
        <xdr:cNvPr id="9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2</xdr:row>
      <xdr:rowOff>85725</xdr:rowOff>
    </xdr:from>
    <xdr:ext cx="771525" cy="466725"/>
    <xdr:pic>
      <xdr:nvPicPr>
        <xdr:cNvPr id="10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33</xdr:row>
      <xdr:rowOff>85725</xdr:rowOff>
    </xdr:from>
    <xdr:ext cx="771525" cy="466725"/>
    <xdr:pic>
      <xdr:nvPicPr>
        <xdr:cNvPr id="10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48</xdr:row>
      <xdr:rowOff>85725</xdr:rowOff>
    </xdr:from>
    <xdr:ext cx="771525" cy="466725"/>
    <xdr:pic>
      <xdr:nvPicPr>
        <xdr:cNvPr id="10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47625</xdr:colOff>
      <xdr:row>18</xdr:row>
      <xdr:rowOff>76200</xdr:rowOff>
    </xdr:from>
    <xdr:ext cx="771525" cy="466725"/>
    <xdr:pic>
      <xdr:nvPicPr>
        <xdr:cNvPr id="10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18</xdr:row>
      <xdr:rowOff>85725</xdr:rowOff>
    </xdr:from>
    <xdr:ext cx="771525" cy="466725"/>
    <xdr:pic>
      <xdr:nvPicPr>
        <xdr:cNvPr id="10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18</xdr:row>
      <xdr:rowOff>85725</xdr:rowOff>
    </xdr:from>
    <xdr:ext cx="771525" cy="466725"/>
    <xdr:pic>
      <xdr:nvPicPr>
        <xdr:cNvPr id="10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47625</xdr:colOff>
      <xdr:row>33</xdr:row>
      <xdr:rowOff>76200</xdr:rowOff>
    </xdr:from>
    <xdr:ext cx="771525" cy="466725"/>
    <xdr:pic>
      <xdr:nvPicPr>
        <xdr:cNvPr id="10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6362700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33</xdr:row>
      <xdr:rowOff>85725</xdr:rowOff>
    </xdr:from>
    <xdr:ext cx="771525" cy="466725"/>
    <xdr:pic>
      <xdr:nvPicPr>
        <xdr:cNvPr id="10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33</xdr:row>
      <xdr:rowOff>85725</xdr:rowOff>
    </xdr:from>
    <xdr:ext cx="771525" cy="466725"/>
    <xdr:pic>
      <xdr:nvPicPr>
        <xdr:cNvPr id="10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47625</xdr:colOff>
      <xdr:row>48</xdr:row>
      <xdr:rowOff>76200</xdr:rowOff>
    </xdr:from>
    <xdr:ext cx="771525" cy="466725"/>
    <xdr:pic>
      <xdr:nvPicPr>
        <xdr:cNvPr id="10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9220200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48</xdr:row>
      <xdr:rowOff>85725</xdr:rowOff>
    </xdr:from>
    <xdr:ext cx="771525" cy="466725"/>
    <xdr:pic>
      <xdr:nvPicPr>
        <xdr:cNvPr id="11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48</xdr:row>
      <xdr:rowOff>85725</xdr:rowOff>
    </xdr:from>
    <xdr:ext cx="771525" cy="466725"/>
    <xdr:pic>
      <xdr:nvPicPr>
        <xdr:cNvPr id="11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18</xdr:row>
      <xdr:rowOff>85725</xdr:rowOff>
    </xdr:from>
    <xdr:ext cx="771525" cy="466725"/>
    <xdr:pic>
      <xdr:nvPicPr>
        <xdr:cNvPr id="11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33</xdr:row>
      <xdr:rowOff>85725</xdr:rowOff>
    </xdr:from>
    <xdr:ext cx="771525" cy="466725"/>
    <xdr:pic>
      <xdr:nvPicPr>
        <xdr:cNvPr id="11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48</xdr:row>
      <xdr:rowOff>85725</xdr:rowOff>
    </xdr:from>
    <xdr:ext cx="771525" cy="466725"/>
    <xdr:pic>
      <xdr:nvPicPr>
        <xdr:cNvPr id="11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2</xdr:row>
      <xdr:rowOff>85725</xdr:rowOff>
    </xdr:from>
    <xdr:ext cx="771525" cy="466725"/>
    <xdr:pic>
      <xdr:nvPicPr>
        <xdr:cNvPr id="11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33</xdr:row>
      <xdr:rowOff>85725</xdr:rowOff>
    </xdr:from>
    <xdr:ext cx="771525" cy="466725"/>
    <xdr:pic>
      <xdr:nvPicPr>
        <xdr:cNvPr id="11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48</xdr:row>
      <xdr:rowOff>85725</xdr:rowOff>
    </xdr:from>
    <xdr:ext cx="771525" cy="466725"/>
    <xdr:pic>
      <xdr:nvPicPr>
        <xdr:cNvPr id="11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18</xdr:row>
      <xdr:rowOff>76200</xdr:rowOff>
    </xdr:from>
    <xdr:ext cx="771525" cy="466725"/>
    <xdr:pic>
      <xdr:nvPicPr>
        <xdr:cNvPr id="11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18</xdr:row>
      <xdr:rowOff>85725</xdr:rowOff>
    </xdr:from>
    <xdr:ext cx="771525" cy="466725"/>
    <xdr:pic>
      <xdr:nvPicPr>
        <xdr:cNvPr id="11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18</xdr:row>
      <xdr:rowOff>85725</xdr:rowOff>
    </xdr:from>
    <xdr:ext cx="771525" cy="466725"/>
    <xdr:pic>
      <xdr:nvPicPr>
        <xdr:cNvPr id="12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33</xdr:row>
      <xdr:rowOff>76200</xdr:rowOff>
    </xdr:from>
    <xdr:ext cx="771525" cy="466725"/>
    <xdr:pic>
      <xdr:nvPicPr>
        <xdr:cNvPr id="12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6362700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33</xdr:row>
      <xdr:rowOff>85725</xdr:rowOff>
    </xdr:from>
    <xdr:ext cx="771525" cy="466725"/>
    <xdr:pic>
      <xdr:nvPicPr>
        <xdr:cNvPr id="12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33</xdr:row>
      <xdr:rowOff>85725</xdr:rowOff>
    </xdr:from>
    <xdr:ext cx="771525" cy="466725"/>
    <xdr:pic>
      <xdr:nvPicPr>
        <xdr:cNvPr id="12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47625</xdr:colOff>
      <xdr:row>48</xdr:row>
      <xdr:rowOff>76200</xdr:rowOff>
    </xdr:from>
    <xdr:ext cx="771525" cy="466725"/>
    <xdr:pic>
      <xdr:nvPicPr>
        <xdr:cNvPr id="12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9220200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48</xdr:row>
      <xdr:rowOff>85725</xdr:rowOff>
    </xdr:from>
    <xdr:ext cx="771525" cy="466725"/>
    <xdr:pic>
      <xdr:nvPicPr>
        <xdr:cNvPr id="12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48</xdr:row>
      <xdr:rowOff>85725</xdr:rowOff>
    </xdr:from>
    <xdr:ext cx="771525" cy="466725"/>
    <xdr:pic>
      <xdr:nvPicPr>
        <xdr:cNvPr id="12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18</xdr:row>
      <xdr:rowOff>85725</xdr:rowOff>
    </xdr:from>
    <xdr:ext cx="771525" cy="466725"/>
    <xdr:pic>
      <xdr:nvPicPr>
        <xdr:cNvPr id="12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33</xdr:row>
      <xdr:rowOff>85725</xdr:rowOff>
    </xdr:from>
    <xdr:ext cx="771525" cy="466725"/>
    <xdr:pic>
      <xdr:nvPicPr>
        <xdr:cNvPr id="12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17</xdr:col>
      <xdr:colOff>57150</xdr:colOff>
      <xdr:row>48</xdr:row>
      <xdr:rowOff>85725</xdr:rowOff>
    </xdr:from>
    <xdr:ext cx="771525" cy="466725"/>
    <xdr:pic>
      <xdr:nvPicPr>
        <xdr:cNvPr id="1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2</xdr:row>
      <xdr:rowOff>85725</xdr:rowOff>
    </xdr:from>
    <xdr:ext cx="771525" cy="466725"/>
    <xdr:pic>
      <xdr:nvPicPr>
        <xdr:cNvPr id="13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33</xdr:row>
      <xdr:rowOff>85725</xdr:rowOff>
    </xdr:from>
    <xdr:ext cx="771525" cy="466725"/>
    <xdr:pic>
      <xdr:nvPicPr>
        <xdr:cNvPr id="13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48</xdr:row>
      <xdr:rowOff>85725</xdr:rowOff>
    </xdr:from>
    <xdr:ext cx="771525" cy="466725"/>
    <xdr:pic>
      <xdr:nvPicPr>
        <xdr:cNvPr id="13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47625</xdr:colOff>
      <xdr:row>18</xdr:row>
      <xdr:rowOff>76200</xdr:rowOff>
    </xdr:from>
    <xdr:ext cx="771525" cy="466725"/>
    <xdr:pic>
      <xdr:nvPicPr>
        <xdr:cNvPr id="13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505200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18</xdr:row>
      <xdr:rowOff>85725</xdr:rowOff>
    </xdr:from>
    <xdr:ext cx="771525" cy="466725"/>
    <xdr:pic>
      <xdr:nvPicPr>
        <xdr:cNvPr id="13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18</xdr:row>
      <xdr:rowOff>85725</xdr:rowOff>
    </xdr:from>
    <xdr:ext cx="771525" cy="466725"/>
    <xdr:pic>
      <xdr:nvPicPr>
        <xdr:cNvPr id="13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47625</xdr:colOff>
      <xdr:row>33</xdr:row>
      <xdr:rowOff>76200</xdr:rowOff>
    </xdr:from>
    <xdr:ext cx="771525" cy="466725"/>
    <xdr:pic>
      <xdr:nvPicPr>
        <xdr:cNvPr id="13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6362700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33</xdr:row>
      <xdr:rowOff>85725</xdr:rowOff>
    </xdr:from>
    <xdr:ext cx="771525" cy="466725"/>
    <xdr:pic>
      <xdr:nvPicPr>
        <xdr:cNvPr id="13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33</xdr:row>
      <xdr:rowOff>85725</xdr:rowOff>
    </xdr:from>
    <xdr:ext cx="771525" cy="466725"/>
    <xdr:pic>
      <xdr:nvPicPr>
        <xdr:cNvPr id="13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47625</xdr:colOff>
      <xdr:row>48</xdr:row>
      <xdr:rowOff>76200</xdr:rowOff>
    </xdr:from>
    <xdr:ext cx="771525" cy="466725"/>
    <xdr:pic>
      <xdr:nvPicPr>
        <xdr:cNvPr id="13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9220200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48</xdr:row>
      <xdr:rowOff>85725</xdr:rowOff>
    </xdr:from>
    <xdr:ext cx="771525" cy="466725"/>
    <xdr:pic>
      <xdr:nvPicPr>
        <xdr:cNvPr id="14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48</xdr:row>
      <xdr:rowOff>85725</xdr:rowOff>
    </xdr:from>
    <xdr:ext cx="771525" cy="466725"/>
    <xdr:pic>
      <xdr:nvPicPr>
        <xdr:cNvPr id="14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18</xdr:row>
      <xdr:rowOff>85725</xdr:rowOff>
    </xdr:from>
    <xdr:ext cx="771525" cy="466725"/>
    <xdr:pic>
      <xdr:nvPicPr>
        <xdr:cNvPr id="14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5147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33</xdr:row>
      <xdr:rowOff>85725</xdr:rowOff>
    </xdr:from>
    <xdr:ext cx="771525" cy="466725"/>
    <xdr:pic>
      <xdr:nvPicPr>
        <xdr:cNvPr id="14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6372225"/>
          <a:ext cx="771525" cy="466725"/>
        </a:xfrm>
        <a:prstGeom prst="rect">
          <a:avLst/>
        </a:prstGeom>
      </xdr:spPr>
    </xdr:pic>
    <xdr:clientData/>
  </xdr:oneCellAnchor>
  <xdr:oneCellAnchor>
    <xdr:from>
      <xdr:col>22</xdr:col>
      <xdr:colOff>57150</xdr:colOff>
      <xdr:row>48</xdr:row>
      <xdr:rowOff>85725</xdr:rowOff>
    </xdr:from>
    <xdr:ext cx="771525" cy="466725"/>
    <xdr:pic>
      <xdr:nvPicPr>
        <xdr:cNvPr id="14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9229725"/>
          <a:ext cx="771525" cy="466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showFormulas="1" workbookViewId="0">
      <selection activeCell="O14" sqref="O14"/>
    </sheetView>
  </sheetViews>
  <sheetFormatPr baseColWidth="10" defaultRowHeight="15.75" x14ac:dyDescent="0.25"/>
  <cols>
    <col min="1" max="1" width="3.7109375" style="1" customWidth="1"/>
    <col min="2" max="2" width="13.140625" style="1" customWidth="1"/>
    <col min="3" max="15" width="3.7109375" style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30" t="s">
        <v>22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spans="1:15" ht="15.75" customHeight="1" thickBot="1" x14ac:dyDescent="0.3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ht="14.25" customHeight="1" thickBot="1" x14ac:dyDescent="0.3">
      <c r="A11" s="34" t="s">
        <v>26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5" ht="15.75" customHeight="1" thickTop="1" thickBot="1" x14ac:dyDescent="0.3">
      <c r="A12" s="35" t="s">
        <v>31</v>
      </c>
      <c r="B12" s="35"/>
      <c r="C12" s="36">
        <v>0.3</v>
      </c>
      <c r="D12" s="36"/>
      <c r="E12" s="36"/>
      <c r="F12" s="36"/>
      <c r="G12" s="36"/>
      <c r="H12" s="36"/>
      <c r="I12" s="36"/>
      <c r="J12" s="36"/>
      <c r="K12" s="18">
        <v>0.2</v>
      </c>
      <c r="L12" s="18">
        <v>0.2</v>
      </c>
      <c r="M12" s="18">
        <v>0.1</v>
      </c>
      <c r="N12" s="18">
        <v>0.1</v>
      </c>
      <c r="O12" s="18">
        <v>0.1</v>
      </c>
    </row>
    <row r="13" spans="1:15" ht="15.75" customHeight="1" thickTop="1" thickBot="1" x14ac:dyDescent="0.3">
      <c r="A13" s="35"/>
      <c r="B13" s="35"/>
      <c r="C13" s="37" t="s">
        <v>28</v>
      </c>
      <c r="D13" s="37"/>
      <c r="E13" s="37"/>
      <c r="F13" s="37"/>
      <c r="G13" s="37"/>
      <c r="H13" s="37"/>
      <c r="I13" s="37"/>
      <c r="J13" s="37"/>
      <c r="K13" s="8" t="s">
        <v>20</v>
      </c>
      <c r="L13" s="8" t="s">
        <v>21</v>
      </c>
      <c r="M13" s="8" t="s">
        <v>24</v>
      </c>
      <c r="N13" s="8" t="s">
        <v>25</v>
      </c>
      <c r="O13" s="8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0">
        <v>4.3</v>
      </c>
      <c r="D14" s="10">
        <v>1.2</v>
      </c>
      <c r="E14" s="10">
        <v>2.9</v>
      </c>
      <c r="F14" s="10">
        <v>4.5</v>
      </c>
      <c r="G14" s="10">
        <v>4.8</v>
      </c>
      <c r="H14" s="10">
        <v>3.9</v>
      </c>
      <c r="I14" s="12">
        <v>4.2</v>
      </c>
      <c r="J14" s="12">
        <v>4</v>
      </c>
      <c r="K14" s="10">
        <v>3.8</v>
      </c>
      <c r="L14" s="10">
        <v>4.3</v>
      </c>
      <c r="M14" s="12">
        <v>3.4</v>
      </c>
      <c r="N14" s="12">
        <v>2.9</v>
      </c>
      <c r="O14" s="10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2">
        <v>4</v>
      </c>
      <c r="D15" s="12">
        <v>4.0999999999999996</v>
      </c>
      <c r="E15" s="12">
        <v>3.8</v>
      </c>
      <c r="F15" s="12">
        <v>2.2000000000000002</v>
      </c>
      <c r="G15" s="12">
        <v>1.9</v>
      </c>
      <c r="H15" s="12">
        <v>3</v>
      </c>
      <c r="I15" s="12">
        <v>4.8</v>
      </c>
      <c r="J15" s="12">
        <v>5</v>
      </c>
      <c r="K15" s="12">
        <v>4.5999999999999996</v>
      </c>
      <c r="L15" s="12">
        <v>3.2</v>
      </c>
      <c r="M15" s="12">
        <v>2.5</v>
      </c>
      <c r="N15" s="12">
        <v>4.2</v>
      </c>
      <c r="O15" s="13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2">
        <v>4.5</v>
      </c>
      <c r="D16" s="12">
        <v>3.8</v>
      </c>
      <c r="E16" s="12">
        <v>4.2</v>
      </c>
      <c r="F16" s="12">
        <v>4</v>
      </c>
      <c r="G16" s="12">
        <v>5</v>
      </c>
      <c r="H16" s="12">
        <v>5</v>
      </c>
      <c r="I16" s="12">
        <v>5</v>
      </c>
      <c r="J16" s="12">
        <v>4.8</v>
      </c>
      <c r="K16" s="12">
        <v>4.5</v>
      </c>
      <c r="L16" s="12">
        <v>4.5999999999999996</v>
      </c>
      <c r="M16" s="12">
        <v>3.8</v>
      </c>
      <c r="N16" s="12">
        <v>4.5</v>
      </c>
      <c r="O16" s="12">
        <v>4</v>
      </c>
    </row>
    <row r="17" spans="1:15" ht="17.25" thickTop="1" thickBot="1" x14ac:dyDescent="0.3">
      <c r="A17" s="3">
        <v>4</v>
      </c>
      <c r="B17" s="3" t="s">
        <v>13</v>
      </c>
      <c r="C17" s="12">
        <v>3.5</v>
      </c>
      <c r="D17" s="12">
        <v>4</v>
      </c>
      <c r="E17" s="12">
        <v>4.8</v>
      </c>
      <c r="F17" s="12">
        <v>5</v>
      </c>
      <c r="G17" s="12">
        <v>2.5</v>
      </c>
      <c r="H17" s="12">
        <v>3.9</v>
      </c>
      <c r="I17" s="12">
        <v>3.5</v>
      </c>
      <c r="J17" s="12">
        <v>4.5</v>
      </c>
      <c r="K17" s="12">
        <v>2.9</v>
      </c>
      <c r="L17" s="12">
        <v>3</v>
      </c>
      <c r="M17" s="12">
        <v>4.5</v>
      </c>
      <c r="N17" s="12">
        <v>1</v>
      </c>
      <c r="O17" s="12">
        <v>3.5</v>
      </c>
    </row>
    <row r="18" spans="1:15" ht="17.25" thickTop="1" thickBot="1" x14ac:dyDescent="0.3">
      <c r="A18" s="3">
        <v>5</v>
      </c>
      <c r="B18" s="3" t="s">
        <v>11</v>
      </c>
      <c r="C18" s="12">
        <v>5</v>
      </c>
      <c r="D18" s="12">
        <v>3.9</v>
      </c>
      <c r="E18" s="12">
        <v>5</v>
      </c>
      <c r="F18" s="12">
        <v>4.8</v>
      </c>
      <c r="G18" s="12">
        <v>4.3</v>
      </c>
      <c r="H18" s="12">
        <v>0</v>
      </c>
      <c r="I18" s="12">
        <v>2.2999999999999998</v>
      </c>
      <c r="J18" s="12">
        <v>5</v>
      </c>
      <c r="K18" s="12">
        <v>3.2</v>
      </c>
      <c r="L18" s="12">
        <v>5</v>
      </c>
      <c r="M18" s="12">
        <v>4.5</v>
      </c>
      <c r="N18" s="12">
        <v>5</v>
      </c>
      <c r="O18" s="12">
        <v>3</v>
      </c>
    </row>
    <row r="19" spans="1:15" ht="17.25" thickTop="1" thickBot="1" x14ac:dyDescent="0.3">
      <c r="A19" s="3">
        <v>6</v>
      </c>
      <c r="B19" s="3" t="s">
        <v>2</v>
      </c>
      <c r="C19" s="12">
        <v>3.2</v>
      </c>
      <c r="D19" s="12">
        <v>2.4</v>
      </c>
      <c r="E19" s="12">
        <v>3.5</v>
      </c>
      <c r="F19" s="12">
        <v>4.5</v>
      </c>
      <c r="G19" s="12">
        <v>4.5</v>
      </c>
      <c r="H19" s="12">
        <v>5</v>
      </c>
      <c r="I19" s="12">
        <v>2.9</v>
      </c>
      <c r="J19" s="12">
        <v>1</v>
      </c>
      <c r="K19" s="12">
        <v>4.9000000000000004</v>
      </c>
      <c r="L19" s="12">
        <v>4.3</v>
      </c>
      <c r="M19" s="12">
        <v>4.5</v>
      </c>
      <c r="N19" s="12">
        <v>5</v>
      </c>
      <c r="O19" s="12">
        <v>3.5</v>
      </c>
    </row>
    <row r="20" spans="1:15" ht="17.25" thickTop="1" thickBot="1" x14ac:dyDescent="0.3">
      <c r="A20" s="3">
        <v>7</v>
      </c>
      <c r="B20" s="3" t="s">
        <v>0</v>
      </c>
      <c r="C20" s="12">
        <v>5</v>
      </c>
      <c r="D20" s="12">
        <v>5</v>
      </c>
      <c r="E20" s="12">
        <v>2.2999999999999998</v>
      </c>
      <c r="F20" s="12">
        <v>5</v>
      </c>
      <c r="G20" s="12">
        <v>3.8</v>
      </c>
      <c r="H20" s="12">
        <v>4.8</v>
      </c>
      <c r="I20" s="12">
        <v>4.5999999999999996</v>
      </c>
      <c r="J20" s="12">
        <v>4.5</v>
      </c>
      <c r="K20" s="12">
        <v>2</v>
      </c>
      <c r="L20" s="12">
        <v>5</v>
      </c>
      <c r="M20" s="12">
        <v>3.9</v>
      </c>
      <c r="N20" s="12">
        <v>2</v>
      </c>
      <c r="O20" s="12">
        <v>4.5</v>
      </c>
    </row>
    <row r="21" spans="1:15" ht="17.25" thickTop="1" thickBot="1" x14ac:dyDescent="0.3">
      <c r="A21" s="3">
        <v>8</v>
      </c>
      <c r="B21" s="3" t="s">
        <v>17</v>
      </c>
      <c r="C21" s="12">
        <v>2.8</v>
      </c>
      <c r="D21" s="12">
        <v>2.2999999999999998</v>
      </c>
      <c r="E21" s="12">
        <v>2.9</v>
      </c>
      <c r="F21" s="12">
        <v>1.9</v>
      </c>
      <c r="G21" s="12">
        <v>0</v>
      </c>
      <c r="H21" s="12">
        <v>1.6</v>
      </c>
      <c r="I21" s="12">
        <v>1</v>
      </c>
      <c r="J21" s="12">
        <v>1.8</v>
      </c>
      <c r="K21" s="12">
        <v>3</v>
      </c>
      <c r="L21" s="12">
        <v>3.9</v>
      </c>
      <c r="M21" s="12">
        <v>3</v>
      </c>
      <c r="N21" s="12">
        <v>3.5</v>
      </c>
      <c r="O21" s="12">
        <v>4.2</v>
      </c>
    </row>
    <row r="22" spans="1:15" ht="17.25" thickTop="1" thickBot="1" x14ac:dyDescent="0.3">
      <c r="A22" s="3">
        <v>9</v>
      </c>
      <c r="B22" s="3" t="s">
        <v>16</v>
      </c>
      <c r="C22" s="12">
        <v>0</v>
      </c>
      <c r="D22" s="12">
        <v>3.9</v>
      </c>
      <c r="E22" s="12">
        <v>4.2</v>
      </c>
      <c r="F22" s="12">
        <v>4</v>
      </c>
      <c r="G22" s="12">
        <v>1</v>
      </c>
      <c r="H22" s="12">
        <v>5</v>
      </c>
      <c r="I22" s="12">
        <v>3.2</v>
      </c>
      <c r="J22" s="12">
        <v>2.5</v>
      </c>
      <c r="K22" s="12">
        <v>2.5</v>
      </c>
      <c r="L22" s="12">
        <v>1.3</v>
      </c>
      <c r="M22" s="12">
        <v>3.1</v>
      </c>
      <c r="N22" s="12">
        <v>2.2999999999999998</v>
      </c>
      <c r="O22" s="12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2">
        <v>3</v>
      </c>
      <c r="D23" s="12">
        <v>4.9000000000000004</v>
      </c>
      <c r="E23" s="12">
        <v>4.5</v>
      </c>
      <c r="F23" s="12">
        <v>5</v>
      </c>
      <c r="G23" s="12">
        <v>3.5</v>
      </c>
      <c r="H23" s="12">
        <v>4.3</v>
      </c>
      <c r="I23" s="12">
        <v>5</v>
      </c>
      <c r="J23" s="12">
        <v>4.8</v>
      </c>
      <c r="K23" s="12">
        <v>3.8</v>
      </c>
      <c r="L23" s="12">
        <v>5</v>
      </c>
      <c r="M23" s="12">
        <v>5</v>
      </c>
      <c r="N23" s="12">
        <v>4.8</v>
      </c>
      <c r="O23" s="12">
        <v>4.5</v>
      </c>
    </row>
    <row r="24" spans="1:15" ht="17.25" thickTop="1" thickBot="1" x14ac:dyDescent="0.3">
      <c r="A24" s="3">
        <v>11</v>
      </c>
      <c r="B24" s="3" t="s">
        <v>19</v>
      </c>
      <c r="C24" s="12">
        <v>0.9</v>
      </c>
      <c r="D24" s="12">
        <v>4.8</v>
      </c>
      <c r="E24" s="12">
        <v>4.9000000000000004</v>
      </c>
      <c r="F24" s="12">
        <v>3.6</v>
      </c>
      <c r="G24" s="12">
        <v>5</v>
      </c>
      <c r="H24" s="12">
        <v>3.5</v>
      </c>
      <c r="I24" s="12">
        <v>4.8</v>
      </c>
      <c r="J24" s="12">
        <v>4.5999999999999996</v>
      </c>
      <c r="K24" s="12">
        <v>4.5</v>
      </c>
      <c r="L24" s="12">
        <v>5</v>
      </c>
      <c r="M24" s="12">
        <v>4.3</v>
      </c>
      <c r="N24" s="12">
        <v>4.5999999999999996</v>
      </c>
      <c r="O24" s="12">
        <v>3</v>
      </c>
    </row>
    <row r="25" spans="1:15" ht="17.25" thickTop="1" thickBot="1" x14ac:dyDescent="0.3">
      <c r="A25" s="3">
        <v>12</v>
      </c>
      <c r="B25" s="3" t="s">
        <v>10</v>
      </c>
      <c r="C25" s="12">
        <v>1.2</v>
      </c>
      <c r="D25" s="12">
        <v>2.6</v>
      </c>
      <c r="E25" s="12">
        <v>5</v>
      </c>
      <c r="F25" s="12">
        <v>4.5</v>
      </c>
      <c r="G25" s="12">
        <v>5</v>
      </c>
      <c r="H25" s="12">
        <v>4.0999999999999996</v>
      </c>
      <c r="I25" s="12">
        <v>3.8</v>
      </c>
      <c r="J25" s="12">
        <v>2.2000000000000002</v>
      </c>
      <c r="K25" s="12">
        <v>4.5</v>
      </c>
      <c r="L25" s="12">
        <v>4</v>
      </c>
      <c r="M25" s="12">
        <v>3.5</v>
      </c>
      <c r="N25" s="12">
        <v>4.8</v>
      </c>
      <c r="O25" s="12">
        <v>4.3</v>
      </c>
    </row>
    <row r="26" spans="1:15" ht="17.25" thickTop="1" thickBot="1" x14ac:dyDescent="0.3">
      <c r="A26" s="3">
        <v>13</v>
      </c>
      <c r="B26" s="3" t="s">
        <v>9</v>
      </c>
      <c r="C26" s="12">
        <v>5</v>
      </c>
      <c r="D26" s="12">
        <v>5</v>
      </c>
      <c r="E26" s="12">
        <v>5</v>
      </c>
      <c r="F26" s="12">
        <v>2.9</v>
      </c>
      <c r="G26" s="12">
        <v>5</v>
      </c>
      <c r="H26" s="12">
        <v>3.8</v>
      </c>
      <c r="I26" s="12">
        <v>4.2</v>
      </c>
      <c r="J26" s="12">
        <v>4</v>
      </c>
      <c r="K26" s="12">
        <v>4.5</v>
      </c>
      <c r="L26" s="12">
        <v>4</v>
      </c>
      <c r="M26" s="12">
        <v>4.0999999999999996</v>
      </c>
      <c r="N26" s="12">
        <v>3.1</v>
      </c>
      <c r="O26" s="12">
        <v>4.5</v>
      </c>
    </row>
    <row r="27" spans="1:15" ht="17.25" thickTop="1" thickBot="1" x14ac:dyDescent="0.3">
      <c r="A27" s="3">
        <v>14</v>
      </c>
      <c r="B27" s="3" t="s">
        <v>18</v>
      </c>
      <c r="C27" s="12">
        <v>5</v>
      </c>
      <c r="D27" s="12">
        <v>4.5</v>
      </c>
      <c r="E27" s="12">
        <v>5</v>
      </c>
      <c r="F27" s="12">
        <v>3.2</v>
      </c>
      <c r="G27" s="12">
        <v>4.5</v>
      </c>
      <c r="H27" s="12">
        <v>4</v>
      </c>
      <c r="I27" s="12">
        <v>4.8</v>
      </c>
      <c r="J27" s="12">
        <v>5</v>
      </c>
      <c r="K27" s="12">
        <v>3.9</v>
      </c>
      <c r="L27" s="12">
        <v>3.6</v>
      </c>
      <c r="M27" s="12">
        <v>3.8</v>
      </c>
      <c r="N27" s="12">
        <v>5</v>
      </c>
      <c r="O27" s="12">
        <v>3</v>
      </c>
    </row>
    <row r="28" spans="1:15" ht="17.25" thickTop="1" thickBot="1" x14ac:dyDescent="0.3">
      <c r="A28" s="3">
        <v>15</v>
      </c>
      <c r="B28" s="3" t="s">
        <v>15</v>
      </c>
      <c r="C28" s="12">
        <v>5</v>
      </c>
      <c r="D28" s="12">
        <v>4.2</v>
      </c>
      <c r="E28" s="12">
        <v>4.5</v>
      </c>
      <c r="F28" s="12">
        <v>2.5</v>
      </c>
      <c r="G28" s="12">
        <v>5</v>
      </c>
      <c r="H28" s="12">
        <v>3.9</v>
      </c>
      <c r="I28" s="12">
        <v>5</v>
      </c>
      <c r="J28" s="12">
        <v>4.8</v>
      </c>
      <c r="K28" s="12">
        <v>0</v>
      </c>
      <c r="L28" s="12">
        <v>3.1</v>
      </c>
      <c r="M28" s="12">
        <v>4</v>
      </c>
      <c r="N28" s="12">
        <v>4.3</v>
      </c>
      <c r="O28" s="12">
        <v>4</v>
      </c>
    </row>
    <row r="29" spans="1:15" ht="17.25" thickTop="1" thickBot="1" x14ac:dyDescent="0.3">
      <c r="A29" s="3">
        <v>16</v>
      </c>
      <c r="B29" s="3" t="s">
        <v>1</v>
      </c>
      <c r="C29" s="12">
        <v>4.9000000000000004</v>
      </c>
      <c r="D29" s="12">
        <v>3.2</v>
      </c>
      <c r="E29" s="12">
        <v>4.9000000000000004</v>
      </c>
      <c r="F29" s="12">
        <v>3.5</v>
      </c>
      <c r="G29" s="12">
        <v>3.9</v>
      </c>
      <c r="H29" s="12">
        <v>4.5</v>
      </c>
      <c r="I29" s="12">
        <v>3.5</v>
      </c>
      <c r="J29" s="12">
        <v>4.5</v>
      </c>
      <c r="K29" s="12">
        <v>4.8</v>
      </c>
      <c r="L29" s="12">
        <v>3.7</v>
      </c>
      <c r="M29" s="12">
        <v>3.9</v>
      </c>
      <c r="N29" s="12">
        <v>3.5</v>
      </c>
      <c r="O29" s="12">
        <v>3.5</v>
      </c>
    </row>
    <row r="30" spans="1:15" ht="17.25" thickTop="1" thickBot="1" x14ac:dyDescent="0.3">
      <c r="A30" s="3">
        <v>17</v>
      </c>
      <c r="B30" s="3" t="s">
        <v>6</v>
      </c>
      <c r="C30" s="12">
        <v>3.9</v>
      </c>
      <c r="D30" s="12">
        <v>5</v>
      </c>
      <c r="E30" s="12">
        <v>4.8</v>
      </c>
      <c r="F30" s="12">
        <v>4</v>
      </c>
      <c r="G30" s="12">
        <v>5</v>
      </c>
      <c r="H30" s="12">
        <v>5</v>
      </c>
      <c r="I30" s="12">
        <v>2.2999999999999998</v>
      </c>
      <c r="J30" s="12">
        <v>5</v>
      </c>
      <c r="K30" s="12">
        <v>3.7</v>
      </c>
      <c r="L30" s="12">
        <v>4.5</v>
      </c>
      <c r="M30" s="12">
        <v>4.5</v>
      </c>
      <c r="N30" s="12">
        <v>4.0999999999999996</v>
      </c>
      <c r="O30" s="12">
        <v>4.5</v>
      </c>
    </row>
    <row r="31" spans="1:15" ht="17.25" thickTop="1" thickBot="1" x14ac:dyDescent="0.3">
      <c r="A31" s="3">
        <v>18</v>
      </c>
      <c r="B31" s="3" t="s">
        <v>7</v>
      </c>
      <c r="C31" s="12">
        <v>3.8</v>
      </c>
      <c r="D31" s="12">
        <v>4.8</v>
      </c>
      <c r="E31" s="12">
        <v>4.5999999999999996</v>
      </c>
      <c r="F31" s="12">
        <v>5</v>
      </c>
      <c r="G31" s="12">
        <v>5</v>
      </c>
      <c r="H31" s="12">
        <v>3.4</v>
      </c>
      <c r="I31" s="12">
        <v>2.9</v>
      </c>
      <c r="J31" s="12">
        <v>1</v>
      </c>
      <c r="K31" s="12">
        <v>3.8</v>
      </c>
      <c r="L31" s="12">
        <v>5</v>
      </c>
      <c r="M31" s="12">
        <v>5</v>
      </c>
      <c r="N31" s="12">
        <v>3.8</v>
      </c>
      <c r="O31" s="12">
        <v>4.5</v>
      </c>
    </row>
    <row r="32" spans="1:15" ht="17.25" thickTop="1" thickBot="1" x14ac:dyDescent="0.3">
      <c r="A32" s="3">
        <v>19</v>
      </c>
      <c r="B32" s="3" t="s">
        <v>3</v>
      </c>
      <c r="C32" s="12">
        <v>5</v>
      </c>
      <c r="D32" s="12">
        <v>4.9000000000000004</v>
      </c>
      <c r="E32" s="12">
        <v>4.2</v>
      </c>
      <c r="F32" s="12">
        <v>4</v>
      </c>
      <c r="G32" s="12">
        <v>4.8</v>
      </c>
      <c r="H32" s="12">
        <v>5</v>
      </c>
      <c r="I32" s="12">
        <v>4.5999999999999996</v>
      </c>
      <c r="J32" s="12">
        <v>4.5</v>
      </c>
      <c r="K32" s="12">
        <v>3.5</v>
      </c>
      <c r="L32" s="12">
        <v>5</v>
      </c>
      <c r="M32" s="12">
        <v>4</v>
      </c>
      <c r="N32" s="12">
        <v>4</v>
      </c>
      <c r="O32" s="12">
        <v>4.5</v>
      </c>
    </row>
    <row r="33" spans="1:15" ht="17.25" thickTop="1" thickBot="1" x14ac:dyDescent="0.3">
      <c r="A33" s="3">
        <v>20</v>
      </c>
      <c r="B33" s="3" t="s">
        <v>12</v>
      </c>
      <c r="C33" s="12">
        <v>4</v>
      </c>
      <c r="D33" s="12">
        <v>5</v>
      </c>
      <c r="E33" s="12">
        <v>3.6</v>
      </c>
      <c r="F33" s="12">
        <v>4</v>
      </c>
      <c r="G33" s="12">
        <v>4.8</v>
      </c>
      <c r="H33" s="12">
        <v>3.2</v>
      </c>
      <c r="I33" s="12">
        <v>4.5</v>
      </c>
      <c r="J33" s="12">
        <v>4.5999999999999996</v>
      </c>
      <c r="K33" s="12">
        <v>4</v>
      </c>
      <c r="L33" s="12">
        <v>5</v>
      </c>
      <c r="M33" s="12">
        <v>4</v>
      </c>
      <c r="N33" s="12">
        <v>3.9</v>
      </c>
      <c r="O33" s="12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Y38"/>
  <sheetViews>
    <sheetView topLeftCell="I1" zoomScale="106" zoomScaleNormal="106" workbookViewId="0">
      <selection activeCell="B14" sqref="B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9.42578125" style="1" bestFit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9.42578125" style="1" bestFit="1" customWidth="1"/>
    <col min="23" max="23" width="10.5703125" style="1" bestFit="1" customWidth="1"/>
    <col min="24" max="24" width="16.28515625" style="1" customWidth="1"/>
    <col min="25" max="25" width="20.7109375" style="1" bestFit="1" customWidth="1"/>
    <col min="26" max="16384" width="11.42578125" style="1"/>
  </cols>
  <sheetData>
    <row r="8" spans="1:25" ht="16.5" thickBot="1" x14ac:dyDescent="0.3"/>
    <row r="9" spans="1:25" ht="15.75" customHeight="1" x14ac:dyDescent="0.25">
      <c r="A9" s="30" t="s">
        <v>22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8"/>
    </row>
    <row r="10" spans="1:25" ht="15.75" customHeight="1" thickBot="1" x14ac:dyDescent="0.3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9"/>
    </row>
    <row r="11" spans="1:25" ht="14.25" customHeight="1" thickBot="1" x14ac:dyDescent="0.3">
      <c r="A11" s="34" t="s">
        <v>26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5" ht="15.75" customHeight="1" thickTop="1" thickBot="1" x14ac:dyDescent="0.3">
      <c r="A12" s="35" t="s">
        <v>31</v>
      </c>
      <c r="B12" s="35"/>
      <c r="C12" s="36"/>
      <c r="D12" s="36"/>
      <c r="E12" s="36"/>
      <c r="F12" s="36"/>
      <c r="G12" s="36"/>
      <c r="H12" s="36"/>
      <c r="I12" s="36"/>
      <c r="J12" s="36"/>
      <c r="K12" s="19"/>
      <c r="L12" s="19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24" t="s">
        <v>27</v>
      </c>
      <c r="Y12" s="26"/>
    </row>
    <row r="13" spans="1:25" ht="15.75" customHeight="1" thickTop="1" thickBot="1" x14ac:dyDescent="0.3">
      <c r="A13" s="35"/>
      <c r="B13" s="35"/>
      <c r="C13" s="37" t="s">
        <v>28</v>
      </c>
      <c r="D13" s="37"/>
      <c r="E13" s="37"/>
      <c r="F13" s="37"/>
      <c r="G13" s="37"/>
      <c r="H13" s="37"/>
      <c r="I13" s="37"/>
      <c r="J13" s="37"/>
      <c r="K13" s="17" t="s">
        <v>32</v>
      </c>
      <c r="L13" s="18">
        <v>0.3</v>
      </c>
      <c r="M13" s="8" t="s">
        <v>20</v>
      </c>
      <c r="N13" s="5">
        <v>0.2</v>
      </c>
      <c r="O13" s="8" t="s">
        <v>21</v>
      </c>
      <c r="P13" s="5">
        <v>0.2</v>
      </c>
      <c r="Q13" s="8" t="s">
        <v>24</v>
      </c>
      <c r="R13" s="5">
        <v>0.1</v>
      </c>
      <c r="S13" s="8" t="s">
        <v>25</v>
      </c>
      <c r="T13" s="5">
        <v>0.1</v>
      </c>
      <c r="U13" s="8" t="s">
        <v>23</v>
      </c>
      <c r="V13" s="5">
        <v>0.1</v>
      </c>
      <c r="W13" s="9" t="s">
        <v>33</v>
      </c>
      <c r="X13" s="24" t="s">
        <v>34</v>
      </c>
      <c r="Y13" s="27" t="s">
        <v>47</v>
      </c>
    </row>
    <row r="14" spans="1:25" ht="15.75" customHeight="1" thickTop="1" thickBot="1" x14ac:dyDescent="0.3">
      <c r="A14" s="3">
        <v>1</v>
      </c>
      <c r="B14" s="3" t="str">
        <f t="shared" ref="B14:B33" si="0">IF(ISERROR(VLOOKUP(A14,datosestudiantes,2,FALSE)),"no existe",VLOOKUP(A14,datosestudiantes,2,FALSE))</f>
        <v>ALEJANDRO SEPULVEDA</v>
      </c>
      <c r="C14" s="10">
        <f t="shared" ref="C14:C33" si="1">IF(ISERROR(VLOOKUP(A14,datosestudiantes,3,FALSE)),"no existe",VLOOKUP(A14,datosestudiantes,3,FALSE))</f>
        <v>4.3</v>
      </c>
      <c r="D14" s="10">
        <f t="shared" ref="D14:D33" si="2">IF(ISERROR(VLOOKUP(A14,datosestudiantes,4,FALSE)),"no existe",VLOOKUP(A14,datosestudiantes,4,FALSE))</f>
        <v>1.2</v>
      </c>
      <c r="E14" s="10">
        <f t="shared" ref="E14:E33" si="3">IF(ISERROR(VLOOKUP(A14,datosestudiantes,5,FALSE)),"no existe",VLOOKUP(A14,datosestudiantes,5,FALSE))</f>
        <v>2.9</v>
      </c>
      <c r="F14" s="10">
        <f t="shared" ref="F14:F33" si="4">IF(ISERROR(VLOOKUP(A14,datosestudiantes,6,FALSE)),"no existe",VLOOKUP(A14,datosestudiantes,6,FALSE))</f>
        <v>4.5</v>
      </c>
      <c r="G14" s="10">
        <f t="shared" ref="G14:G33" si="5">IF(ISERROR(VLOOKUP(A14,datosestudiantes,7,FALSE)),"no existe",VLOOKUP(A14,datosestudiantes,7,FALSE))</f>
        <v>4.8</v>
      </c>
      <c r="H14" s="10">
        <f t="shared" ref="H14:H33" si="6">IF(ISERROR(VLOOKUP(A14,datosestudiantes,8,FALSE)),"no existe",VLOOKUP(A14,datosestudiantes,8,FALSE))</f>
        <v>3.9</v>
      </c>
      <c r="I14" s="12">
        <f t="shared" ref="I14:I33" si="7">IF(ISERROR(VLOOKUP(A14,datosestudiantes,9,FALSE)),"no existe",VLOOKUP(A14,datosestudiantes,9,FALSE))</f>
        <v>4.2</v>
      </c>
      <c r="J14" s="12">
        <f t="shared" ref="J14:J33" si="8">IF(ISERROR(VLOOKUP(A14,datosestudiantes,10,FALSE)),"no existe",VLOOKUP(A14,datosestudiantes,10,FALSE))</f>
        <v>4</v>
      </c>
      <c r="K14" s="12">
        <f>AVERAGE(C14:J14)</f>
        <v>3.7249999999999996</v>
      </c>
      <c r="L14" s="12">
        <f>K14*$L$13</f>
        <v>1.1174999999999999</v>
      </c>
      <c r="M14" s="10">
        <f t="shared" ref="M14:M33" si="9">IF(ISERROR(VLOOKUP(A14,datosestudiantes,11,FALSE)),"no existe",VLOOKUP(A14,datosestudiantes,11,FALSE))</f>
        <v>3.8</v>
      </c>
      <c r="N14" s="11">
        <f>M14*$N$13</f>
        <v>0.76</v>
      </c>
      <c r="O14" s="10">
        <f>IF(ISERROR(VLOOKUP(A14,datosestudiantes,12,FALSE)),"no existe",VLOOKUP(A14,datosestudiantes,12,FALSE))</f>
        <v>4.3</v>
      </c>
      <c r="P14" s="11">
        <f>O14*$P$13</f>
        <v>0.86</v>
      </c>
      <c r="Q14" s="12">
        <f t="shared" ref="Q14:Q33" si="10">IF(ISERROR(VLOOKUP(A14,datosestudiantes,13,FALSE)),"no existe",VLOOKUP(A14,datosestudiantes,13,FALSE))</f>
        <v>3.4</v>
      </c>
      <c r="R14" s="11">
        <f>Q14*$R$13</f>
        <v>0.34</v>
      </c>
      <c r="S14" s="12">
        <f t="shared" ref="S14:S33" si="11">IF(ISERROR(VLOOKUP(A14,datosestudiantes,14,FALSE)),"no existe",VLOOKUP(A14,datosestudiantes,14,FALSE))</f>
        <v>2.9</v>
      </c>
      <c r="T14" s="11">
        <f>S14*$T$13</f>
        <v>0.28999999999999998</v>
      </c>
      <c r="U14" s="10">
        <f t="shared" ref="U14:U33" si="12">IF(ISERROR(VLOOKUP(A14,datosestudiantes,15,FALSE)),"no existe",VLOOKUP(A14,datosestudiantes,15,FALSE))</f>
        <v>3.5</v>
      </c>
      <c r="V14" s="11">
        <f>U14*$V$13</f>
        <v>0.35000000000000003</v>
      </c>
      <c r="W14" s="21">
        <f>L14+N14+P14+R14+T14+V14</f>
        <v>3.7174999999999998</v>
      </c>
      <c r="X14" s="25" t="str">
        <f>IF(W14&gt;=3,"aprobo","reprobo")</f>
        <v>aprobo</v>
      </c>
      <c r="Y14" s="28">
        <f>AVERAGE(Q14,S14)</f>
        <v>3.15</v>
      </c>
    </row>
    <row r="15" spans="1:25" s="2" customFormat="1" ht="17.25" thickTop="1" thickBot="1" x14ac:dyDescent="0.3">
      <c r="A15" s="3">
        <v>2</v>
      </c>
      <c r="B15" s="3" t="str">
        <f t="shared" si="0"/>
        <v>CARLOS JARAMILLO</v>
      </c>
      <c r="C15" s="10">
        <f t="shared" si="1"/>
        <v>4</v>
      </c>
      <c r="D15" s="10">
        <f t="shared" si="2"/>
        <v>4.0999999999999996</v>
      </c>
      <c r="E15" s="10">
        <f t="shared" si="3"/>
        <v>3.8</v>
      </c>
      <c r="F15" s="10">
        <f t="shared" si="4"/>
        <v>2.2000000000000002</v>
      </c>
      <c r="G15" s="10">
        <f t="shared" si="5"/>
        <v>1.9</v>
      </c>
      <c r="H15" s="10">
        <f t="shared" si="6"/>
        <v>3</v>
      </c>
      <c r="I15" s="12">
        <f t="shared" si="7"/>
        <v>4.8</v>
      </c>
      <c r="J15" s="12">
        <f t="shared" si="8"/>
        <v>5</v>
      </c>
      <c r="K15" s="12">
        <f t="shared" ref="K15:K33" si="13">AVERAGE(C15:J15)</f>
        <v>3.6</v>
      </c>
      <c r="L15" s="12">
        <f t="shared" ref="L15:L33" si="14">K15*$L$13</f>
        <v>1.08</v>
      </c>
      <c r="M15" s="10">
        <f>IF(ISERROR(VLOOKUP(A15,datosestudiantes,11,FALSE)),"no existe",VLOOKUP(A15,datosestudiantes,11,FALSE))</f>
        <v>4.5999999999999996</v>
      </c>
      <c r="N15" s="11">
        <f t="shared" ref="N15:N33" si="15">M15*$N$13</f>
        <v>0.91999999999999993</v>
      </c>
      <c r="O15" s="10">
        <f t="shared" ref="O14:O33" si="16">IF(ISERROR(VLOOKUP(A15,datosestudiantes,12,FALSE)),"no existe",VLOOKUP(A15,datosestudiantes,12,FALSE))</f>
        <v>3.2</v>
      </c>
      <c r="P15" s="11">
        <f t="shared" ref="P15:P33" si="17">O15*$P$13</f>
        <v>0.64000000000000012</v>
      </c>
      <c r="Q15" s="12">
        <f t="shared" si="10"/>
        <v>2.5</v>
      </c>
      <c r="R15" s="11">
        <f t="shared" ref="R15:R33" si="18">Q15*$R$13</f>
        <v>0.25</v>
      </c>
      <c r="S15" s="12">
        <f t="shared" si="11"/>
        <v>4.2</v>
      </c>
      <c r="T15" s="11">
        <f t="shared" ref="T15:T33" si="19">S15*$T$13</f>
        <v>0.42000000000000004</v>
      </c>
      <c r="U15" s="10">
        <f t="shared" si="12"/>
        <v>4</v>
      </c>
      <c r="V15" s="11">
        <f t="shared" ref="V15:V33" si="20">U15*$V$13</f>
        <v>0.4</v>
      </c>
      <c r="W15" s="21">
        <f t="shared" ref="W15:W33" si="21">L15+N15+P15+R15+T15+V15</f>
        <v>3.71</v>
      </c>
      <c r="X15" s="25" t="str">
        <f t="shared" ref="X15:X33" si="22">IF(W15&gt;=3,"aprobo","reprobo")</f>
        <v>aprobo</v>
      </c>
      <c r="Y15" s="28">
        <f t="shared" ref="Y15:Y33" si="23">AVERAGE(Q15,S15)</f>
        <v>3.35</v>
      </c>
    </row>
    <row r="16" spans="1:25" s="2" customFormat="1" ht="17.25" thickTop="1" thickBot="1" x14ac:dyDescent="0.3">
      <c r="A16" s="3">
        <v>3</v>
      </c>
      <c r="B16" s="3" t="str">
        <f t="shared" si="0"/>
        <v>CARLOS VERGARA</v>
      </c>
      <c r="C16" s="10">
        <f t="shared" si="1"/>
        <v>4.5</v>
      </c>
      <c r="D16" s="10">
        <f t="shared" si="2"/>
        <v>3.8</v>
      </c>
      <c r="E16" s="10">
        <f t="shared" si="3"/>
        <v>4.2</v>
      </c>
      <c r="F16" s="10">
        <f t="shared" si="4"/>
        <v>4</v>
      </c>
      <c r="G16" s="10">
        <f t="shared" si="5"/>
        <v>5</v>
      </c>
      <c r="H16" s="10">
        <f t="shared" si="6"/>
        <v>5</v>
      </c>
      <c r="I16" s="12">
        <f t="shared" si="7"/>
        <v>5</v>
      </c>
      <c r="J16" s="12">
        <f t="shared" si="8"/>
        <v>4.8</v>
      </c>
      <c r="K16" s="12">
        <f t="shared" si="13"/>
        <v>4.5374999999999996</v>
      </c>
      <c r="L16" s="12">
        <f t="shared" si="14"/>
        <v>1.3612499999999998</v>
      </c>
      <c r="M16" s="10">
        <f t="shared" si="9"/>
        <v>4.5</v>
      </c>
      <c r="N16" s="11">
        <f t="shared" si="15"/>
        <v>0.9</v>
      </c>
      <c r="O16" s="10">
        <f t="shared" si="16"/>
        <v>4.5999999999999996</v>
      </c>
      <c r="P16" s="11">
        <f t="shared" si="17"/>
        <v>0.91999999999999993</v>
      </c>
      <c r="Q16" s="12">
        <f t="shared" si="10"/>
        <v>3.8</v>
      </c>
      <c r="R16" s="11">
        <f t="shared" si="18"/>
        <v>0.38</v>
      </c>
      <c r="S16" s="12">
        <f t="shared" si="11"/>
        <v>4.5</v>
      </c>
      <c r="T16" s="11">
        <f t="shared" si="19"/>
        <v>0.45</v>
      </c>
      <c r="U16" s="10">
        <f t="shared" si="12"/>
        <v>4</v>
      </c>
      <c r="V16" s="11">
        <f t="shared" si="20"/>
        <v>0.4</v>
      </c>
      <c r="W16" s="21">
        <f t="shared" si="21"/>
        <v>4.4112499999999999</v>
      </c>
      <c r="X16" s="25" t="str">
        <f t="shared" si="22"/>
        <v>aprobo</v>
      </c>
      <c r="Y16" s="28">
        <f t="shared" si="23"/>
        <v>4.1500000000000004</v>
      </c>
    </row>
    <row r="17" spans="1:25" ht="17.25" thickTop="1" thickBot="1" x14ac:dyDescent="0.3">
      <c r="A17" s="3">
        <v>4</v>
      </c>
      <c r="B17" s="3" t="str">
        <f t="shared" si="0"/>
        <v>CESAR GUARIN</v>
      </c>
      <c r="C17" s="10">
        <f t="shared" si="1"/>
        <v>3.5</v>
      </c>
      <c r="D17" s="10">
        <f t="shared" si="2"/>
        <v>4</v>
      </c>
      <c r="E17" s="10">
        <f t="shared" si="3"/>
        <v>4.8</v>
      </c>
      <c r="F17" s="10">
        <f t="shared" si="4"/>
        <v>5</v>
      </c>
      <c r="G17" s="10">
        <f t="shared" si="5"/>
        <v>2.5</v>
      </c>
      <c r="H17" s="10">
        <f t="shared" si="6"/>
        <v>3.9</v>
      </c>
      <c r="I17" s="12">
        <f t="shared" si="7"/>
        <v>3.5</v>
      </c>
      <c r="J17" s="12">
        <f t="shared" si="8"/>
        <v>4.5</v>
      </c>
      <c r="K17" s="12">
        <f t="shared" si="13"/>
        <v>3.9624999999999999</v>
      </c>
      <c r="L17" s="12">
        <f t="shared" si="14"/>
        <v>1.18875</v>
      </c>
      <c r="M17" s="10">
        <f t="shared" si="9"/>
        <v>2.9</v>
      </c>
      <c r="N17" s="11">
        <f>M17*$N$13</f>
        <v>0.57999999999999996</v>
      </c>
      <c r="O17" s="10">
        <f t="shared" si="16"/>
        <v>3</v>
      </c>
      <c r="P17" s="11">
        <f t="shared" si="17"/>
        <v>0.60000000000000009</v>
      </c>
      <c r="Q17" s="12">
        <f t="shared" si="10"/>
        <v>4.5</v>
      </c>
      <c r="R17" s="11">
        <f t="shared" si="18"/>
        <v>0.45</v>
      </c>
      <c r="S17" s="12">
        <f t="shared" si="11"/>
        <v>1</v>
      </c>
      <c r="T17" s="11">
        <f t="shared" si="19"/>
        <v>0.1</v>
      </c>
      <c r="U17" s="10">
        <f t="shared" si="12"/>
        <v>3.5</v>
      </c>
      <c r="V17" s="11">
        <f t="shared" si="20"/>
        <v>0.35000000000000003</v>
      </c>
      <c r="W17" s="21">
        <f t="shared" si="21"/>
        <v>3.2687500000000003</v>
      </c>
      <c r="X17" s="25" t="str">
        <f t="shared" si="22"/>
        <v>aprobo</v>
      </c>
      <c r="Y17" s="28">
        <f t="shared" si="23"/>
        <v>2.75</v>
      </c>
    </row>
    <row r="18" spans="1:25" ht="17.25" thickTop="1" thickBot="1" x14ac:dyDescent="0.3">
      <c r="A18" s="3">
        <v>5</v>
      </c>
      <c r="B18" s="3" t="str">
        <f t="shared" si="0"/>
        <v>CLAUDIA MONTES</v>
      </c>
      <c r="C18" s="10">
        <f t="shared" si="1"/>
        <v>5</v>
      </c>
      <c r="D18" s="10">
        <f t="shared" si="2"/>
        <v>3.9</v>
      </c>
      <c r="E18" s="10">
        <f t="shared" si="3"/>
        <v>5</v>
      </c>
      <c r="F18" s="10">
        <f t="shared" si="4"/>
        <v>4.8</v>
      </c>
      <c r="G18" s="10">
        <f t="shared" si="5"/>
        <v>4.3</v>
      </c>
      <c r="H18" s="10">
        <f t="shared" si="6"/>
        <v>0</v>
      </c>
      <c r="I18" s="12">
        <f t="shared" si="7"/>
        <v>2.2999999999999998</v>
      </c>
      <c r="J18" s="12">
        <f t="shared" si="8"/>
        <v>5</v>
      </c>
      <c r="K18" s="12">
        <f t="shared" si="13"/>
        <v>3.7875000000000001</v>
      </c>
      <c r="L18" s="12">
        <f t="shared" si="14"/>
        <v>1.13625</v>
      </c>
      <c r="M18" s="10">
        <f t="shared" si="9"/>
        <v>3.2</v>
      </c>
      <c r="N18" s="11">
        <f t="shared" si="15"/>
        <v>0.64000000000000012</v>
      </c>
      <c r="O18" s="10">
        <f t="shared" si="16"/>
        <v>5</v>
      </c>
      <c r="P18" s="11">
        <f t="shared" si="17"/>
        <v>1</v>
      </c>
      <c r="Q18" s="12">
        <f t="shared" si="10"/>
        <v>4.5</v>
      </c>
      <c r="R18" s="11">
        <f t="shared" si="18"/>
        <v>0.45</v>
      </c>
      <c r="S18" s="12">
        <f t="shared" si="11"/>
        <v>5</v>
      </c>
      <c r="T18" s="11">
        <f t="shared" si="19"/>
        <v>0.5</v>
      </c>
      <c r="U18" s="10">
        <f t="shared" si="12"/>
        <v>3</v>
      </c>
      <c r="V18" s="11">
        <f t="shared" si="20"/>
        <v>0.30000000000000004</v>
      </c>
      <c r="W18" s="21">
        <f t="shared" si="21"/>
        <v>4.0262500000000001</v>
      </c>
      <c r="X18" s="25" t="str">
        <f t="shared" si="22"/>
        <v>aprobo</v>
      </c>
      <c r="Y18" s="28">
        <f t="shared" si="23"/>
        <v>4.75</v>
      </c>
    </row>
    <row r="19" spans="1:25" ht="17.25" thickTop="1" thickBot="1" x14ac:dyDescent="0.3">
      <c r="A19" s="3">
        <v>6</v>
      </c>
      <c r="B19" s="3" t="str">
        <f t="shared" si="0"/>
        <v>DEISY BUSTAMANTE</v>
      </c>
      <c r="C19" s="10">
        <f t="shared" si="1"/>
        <v>3.2</v>
      </c>
      <c r="D19" s="10">
        <f t="shared" si="2"/>
        <v>2.4</v>
      </c>
      <c r="E19" s="10">
        <f t="shared" si="3"/>
        <v>3.5</v>
      </c>
      <c r="F19" s="10">
        <f t="shared" si="4"/>
        <v>4.5</v>
      </c>
      <c r="G19" s="10">
        <f t="shared" si="5"/>
        <v>4.5</v>
      </c>
      <c r="H19" s="10">
        <f t="shared" si="6"/>
        <v>5</v>
      </c>
      <c r="I19" s="12">
        <f t="shared" si="7"/>
        <v>2.9</v>
      </c>
      <c r="J19" s="12">
        <f t="shared" si="8"/>
        <v>1</v>
      </c>
      <c r="K19" s="12">
        <f t="shared" si="13"/>
        <v>3.375</v>
      </c>
      <c r="L19" s="12">
        <f t="shared" si="14"/>
        <v>1.0125</v>
      </c>
      <c r="M19" s="10">
        <f t="shared" si="9"/>
        <v>4.9000000000000004</v>
      </c>
      <c r="N19" s="11">
        <f t="shared" si="15"/>
        <v>0.98000000000000009</v>
      </c>
      <c r="O19" s="10">
        <f t="shared" si="16"/>
        <v>4.3</v>
      </c>
      <c r="P19" s="11">
        <f t="shared" si="17"/>
        <v>0.86</v>
      </c>
      <c r="Q19" s="12">
        <f t="shared" si="10"/>
        <v>4.5</v>
      </c>
      <c r="R19" s="11">
        <f t="shared" si="18"/>
        <v>0.45</v>
      </c>
      <c r="S19" s="12">
        <f t="shared" si="11"/>
        <v>5</v>
      </c>
      <c r="T19" s="11">
        <f t="shared" si="19"/>
        <v>0.5</v>
      </c>
      <c r="U19" s="10">
        <f t="shared" si="12"/>
        <v>3.5</v>
      </c>
      <c r="V19" s="11">
        <f t="shared" si="20"/>
        <v>0.35000000000000003</v>
      </c>
      <c r="W19" s="21">
        <f t="shared" si="21"/>
        <v>4.1524999999999999</v>
      </c>
      <c r="X19" s="25" t="str">
        <f t="shared" si="22"/>
        <v>aprobo</v>
      </c>
      <c r="Y19" s="28">
        <f t="shared" si="23"/>
        <v>4.75</v>
      </c>
    </row>
    <row r="20" spans="1:25" ht="17.25" thickTop="1" thickBot="1" x14ac:dyDescent="0.3">
      <c r="A20" s="3">
        <v>7</v>
      </c>
      <c r="B20" s="3" t="str">
        <f t="shared" si="0"/>
        <v>DEISY HERRERA</v>
      </c>
      <c r="C20" s="10">
        <f t="shared" si="1"/>
        <v>5</v>
      </c>
      <c r="D20" s="10">
        <f t="shared" si="2"/>
        <v>5</v>
      </c>
      <c r="E20" s="10">
        <f t="shared" si="3"/>
        <v>2.2999999999999998</v>
      </c>
      <c r="F20" s="10">
        <f t="shared" si="4"/>
        <v>5</v>
      </c>
      <c r="G20" s="10">
        <f t="shared" si="5"/>
        <v>3.8</v>
      </c>
      <c r="H20" s="10">
        <f t="shared" si="6"/>
        <v>4.8</v>
      </c>
      <c r="I20" s="12">
        <f t="shared" si="7"/>
        <v>4.5999999999999996</v>
      </c>
      <c r="J20" s="12">
        <f t="shared" si="8"/>
        <v>4.5</v>
      </c>
      <c r="K20" s="12">
        <f t="shared" si="13"/>
        <v>4.375</v>
      </c>
      <c r="L20" s="12">
        <f t="shared" si="14"/>
        <v>1.3125</v>
      </c>
      <c r="M20" s="10">
        <f t="shared" si="9"/>
        <v>2</v>
      </c>
      <c r="N20" s="11">
        <f t="shared" si="15"/>
        <v>0.4</v>
      </c>
      <c r="O20" s="10">
        <f t="shared" si="16"/>
        <v>5</v>
      </c>
      <c r="P20" s="11">
        <f t="shared" si="17"/>
        <v>1</v>
      </c>
      <c r="Q20" s="12">
        <f t="shared" si="10"/>
        <v>3.9</v>
      </c>
      <c r="R20" s="11">
        <f t="shared" si="18"/>
        <v>0.39</v>
      </c>
      <c r="S20" s="12">
        <f t="shared" si="11"/>
        <v>2</v>
      </c>
      <c r="T20" s="11">
        <f t="shared" si="19"/>
        <v>0.2</v>
      </c>
      <c r="U20" s="10">
        <f t="shared" si="12"/>
        <v>4.5</v>
      </c>
      <c r="V20" s="11">
        <f t="shared" si="20"/>
        <v>0.45</v>
      </c>
      <c r="W20" s="21">
        <f t="shared" si="21"/>
        <v>3.7525000000000004</v>
      </c>
      <c r="X20" s="25" t="str">
        <f t="shared" si="22"/>
        <v>aprobo</v>
      </c>
      <c r="Y20" s="28">
        <f t="shared" si="23"/>
        <v>2.95</v>
      </c>
    </row>
    <row r="21" spans="1:25" ht="17.25" thickTop="1" thickBot="1" x14ac:dyDescent="0.3">
      <c r="A21" s="3">
        <v>8</v>
      </c>
      <c r="B21" s="3" t="str">
        <f t="shared" si="0"/>
        <v>DIANA VALENCIA</v>
      </c>
      <c r="C21" s="10">
        <f t="shared" si="1"/>
        <v>2.8</v>
      </c>
      <c r="D21" s="10">
        <f t="shared" si="2"/>
        <v>2.2999999999999998</v>
      </c>
      <c r="E21" s="10">
        <f t="shared" si="3"/>
        <v>2.9</v>
      </c>
      <c r="F21" s="10">
        <f t="shared" si="4"/>
        <v>1.9</v>
      </c>
      <c r="G21" s="10">
        <f t="shared" si="5"/>
        <v>0</v>
      </c>
      <c r="H21" s="10">
        <f t="shared" si="6"/>
        <v>1.6</v>
      </c>
      <c r="I21" s="12">
        <f t="shared" si="7"/>
        <v>1</v>
      </c>
      <c r="J21" s="12">
        <f t="shared" si="8"/>
        <v>1.8</v>
      </c>
      <c r="K21" s="12">
        <f t="shared" si="13"/>
        <v>1.7875000000000001</v>
      </c>
      <c r="L21" s="12">
        <f t="shared" si="14"/>
        <v>0.53625</v>
      </c>
      <c r="M21" s="10">
        <f t="shared" si="9"/>
        <v>3</v>
      </c>
      <c r="N21" s="11">
        <f t="shared" si="15"/>
        <v>0.60000000000000009</v>
      </c>
      <c r="O21" s="10">
        <f t="shared" si="16"/>
        <v>3.9</v>
      </c>
      <c r="P21" s="11">
        <f t="shared" si="17"/>
        <v>0.78</v>
      </c>
      <c r="Q21" s="12">
        <f t="shared" si="10"/>
        <v>3</v>
      </c>
      <c r="R21" s="11">
        <f t="shared" si="18"/>
        <v>0.30000000000000004</v>
      </c>
      <c r="S21" s="12">
        <f t="shared" si="11"/>
        <v>3.5</v>
      </c>
      <c r="T21" s="11">
        <f t="shared" si="19"/>
        <v>0.35000000000000003</v>
      </c>
      <c r="U21" s="10">
        <f t="shared" si="12"/>
        <v>4.2</v>
      </c>
      <c r="V21" s="11">
        <f t="shared" si="20"/>
        <v>0.42000000000000004</v>
      </c>
      <c r="W21" s="21">
        <f t="shared" si="21"/>
        <v>2.9862500000000001</v>
      </c>
      <c r="X21" s="25" t="str">
        <f t="shared" si="22"/>
        <v>reprobo</v>
      </c>
      <c r="Y21" s="28">
        <f t="shared" si="23"/>
        <v>3.25</v>
      </c>
    </row>
    <row r="22" spans="1:25" ht="17.25" thickTop="1" thickBot="1" x14ac:dyDescent="0.3">
      <c r="A22" s="3">
        <v>9</v>
      </c>
      <c r="B22" s="3" t="str">
        <f t="shared" si="0"/>
        <v>DIEGO GONZALEZ</v>
      </c>
      <c r="C22" s="10">
        <f t="shared" si="1"/>
        <v>0</v>
      </c>
      <c r="D22" s="10">
        <f t="shared" si="2"/>
        <v>3.9</v>
      </c>
      <c r="E22" s="10">
        <f t="shared" si="3"/>
        <v>4.2</v>
      </c>
      <c r="F22" s="10">
        <f t="shared" si="4"/>
        <v>4</v>
      </c>
      <c r="G22" s="10">
        <f t="shared" si="5"/>
        <v>1</v>
      </c>
      <c r="H22" s="10">
        <f t="shared" si="6"/>
        <v>5</v>
      </c>
      <c r="I22" s="12">
        <f t="shared" si="7"/>
        <v>3.2</v>
      </c>
      <c r="J22" s="12">
        <f t="shared" si="8"/>
        <v>2.5</v>
      </c>
      <c r="K22" s="12">
        <f t="shared" si="13"/>
        <v>2.9750000000000001</v>
      </c>
      <c r="L22" s="12">
        <f t="shared" si="14"/>
        <v>0.89249999999999996</v>
      </c>
      <c r="M22" s="10">
        <f t="shared" si="9"/>
        <v>2.5</v>
      </c>
      <c r="N22" s="11">
        <f t="shared" si="15"/>
        <v>0.5</v>
      </c>
      <c r="O22" s="10">
        <f t="shared" si="16"/>
        <v>1.3</v>
      </c>
      <c r="P22" s="11">
        <f t="shared" si="17"/>
        <v>0.26</v>
      </c>
      <c r="Q22" s="12">
        <f t="shared" si="10"/>
        <v>3.1</v>
      </c>
      <c r="R22" s="11">
        <f t="shared" si="18"/>
        <v>0.31000000000000005</v>
      </c>
      <c r="S22" s="12">
        <f t="shared" si="11"/>
        <v>2.2999999999999998</v>
      </c>
      <c r="T22" s="11">
        <f t="shared" si="19"/>
        <v>0.22999999999999998</v>
      </c>
      <c r="U22" s="10">
        <f t="shared" si="12"/>
        <v>2.2000000000000002</v>
      </c>
      <c r="V22" s="11">
        <f t="shared" si="20"/>
        <v>0.22000000000000003</v>
      </c>
      <c r="W22" s="21">
        <f t="shared" si="21"/>
        <v>2.4125000000000001</v>
      </c>
      <c r="X22" s="25" t="str">
        <f t="shared" si="22"/>
        <v>reprobo</v>
      </c>
      <c r="Y22" s="28">
        <f t="shared" si="23"/>
        <v>2.7</v>
      </c>
    </row>
    <row r="23" spans="1:25" ht="17.25" thickTop="1" thickBot="1" x14ac:dyDescent="0.3">
      <c r="A23" s="3">
        <v>10</v>
      </c>
      <c r="B23" s="3" t="str">
        <f t="shared" si="0"/>
        <v>ELEANY TRUJILLO</v>
      </c>
      <c r="C23" s="10">
        <f t="shared" si="1"/>
        <v>3</v>
      </c>
      <c r="D23" s="10">
        <f t="shared" si="2"/>
        <v>4.9000000000000004</v>
      </c>
      <c r="E23" s="10">
        <f t="shared" si="3"/>
        <v>4.5</v>
      </c>
      <c r="F23" s="10">
        <f t="shared" si="4"/>
        <v>5</v>
      </c>
      <c r="G23" s="10">
        <f t="shared" si="5"/>
        <v>3.5</v>
      </c>
      <c r="H23" s="10">
        <f t="shared" si="6"/>
        <v>4.3</v>
      </c>
      <c r="I23" s="12">
        <f t="shared" si="7"/>
        <v>5</v>
      </c>
      <c r="J23" s="12">
        <f t="shared" si="8"/>
        <v>4.8</v>
      </c>
      <c r="K23" s="12">
        <f t="shared" si="13"/>
        <v>4.375</v>
      </c>
      <c r="L23" s="12">
        <f t="shared" si="14"/>
        <v>1.3125</v>
      </c>
      <c r="M23" s="10">
        <f t="shared" si="9"/>
        <v>3.8</v>
      </c>
      <c r="N23" s="11">
        <f t="shared" si="15"/>
        <v>0.76</v>
      </c>
      <c r="O23" s="10">
        <f t="shared" si="16"/>
        <v>5</v>
      </c>
      <c r="P23" s="11">
        <f t="shared" si="17"/>
        <v>1</v>
      </c>
      <c r="Q23" s="12">
        <f t="shared" si="10"/>
        <v>5</v>
      </c>
      <c r="R23" s="11">
        <f t="shared" si="18"/>
        <v>0.5</v>
      </c>
      <c r="S23" s="12">
        <f t="shared" si="11"/>
        <v>4.8</v>
      </c>
      <c r="T23" s="11">
        <f t="shared" si="19"/>
        <v>0.48</v>
      </c>
      <c r="U23" s="10">
        <f t="shared" si="12"/>
        <v>4.5</v>
      </c>
      <c r="V23" s="11">
        <f t="shared" si="20"/>
        <v>0.45</v>
      </c>
      <c r="W23" s="21">
        <f t="shared" si="21"/>
        <v>4.5025000000000004</v>
      </c>
      <c r="X23" s="25" t="str">
        <f t="shared" si="22"/>
        <v>aprobo</v>
      </c>
      <c r="Y23" s="28">
        <f t="shared" si="23"/>
        <v>4.9000000000000004</v>
      </c>
    </row>
    <row r="24" spans="1:25" ht="17.25" thickTop="1" thickBot="1" x14ac:dyDescent="0.3">
      <c r="A24" s="3">
        <v>11</v>
      </c>
      <c r="B24" s="3" t="str">
        <f t="shared" si="0"/>
        <v>FREDY MONTES</v>
      </c>
      <c r="C24" s="10">
        <f t="shared" si="1"/>
        <v>0.9</v>
      </c>
      <c r="D24" s="10">
        <f t="shared" si="2"/>
        <v>4.8</v>
      </c>
      <c r="E24" s="10">
        <f t="shared" si="3"/>
        <v>4.9000000000000004</v>
      </c>
      <c r="F24" s="10">
        <f t="shared" si="4"/>
        <v>3.6</v>
      </c>
      <c r="G24" s="10">
        <f t="shared" si="5"/>
        <v>5</v>
      </c>
      <c r="H24" s="10">
        <f t="shared" si="6"/>
        <v>3.5</v>
      </c>
      <c r="I24" s="12">
        <f t="shared" si="7"/>
        <v>4.8</v>
      </c>
      <c r="J24" s="12">
        <f t="shared" si="8"/>
        <v>4.5999999999999996</v>
      </c>
      <c r="K24" s="12">
        <f t="shared" si="13"/>
        <v>4.0125000000000002</v>
      </c>
      <c r="L24" s="12">
        <f t="shared" si="14"/>
        <v>1.2037500000000001</v>
      </c>
      <c r="M24" s="10">
        <f t="shared" si="9"/>
        <v>4.5</v>
      </c>
      <c r="N24" s="11">
        <f t="shared" si="15"/>
        <v>0.9</v>
      </c>
      <c r="O24" s="10">
        <f t="shared" si="16"/>
        <v>5</v>
      </c>
      <c r="P24" s="11">
        <f t="shared" si="17"/>
        <v>1</v>
      </c>
      <c r="Q24" s="12">
        <f t="shared" si="10"/>
        <v>4.3</v>
      </c>
      <c r="R24" s="11">
        <f t="shared" si="18"/>
        <v>0.43</v>
      </c>
      <c r="S24" s="12">
        <f t="shared" si="11"/>
        <v>4.5999999999999996</v>
      </c>
      <c r="T24" s="11">
        <f t="shared" si="19"/>
        <v>0.45999999999999996</v>
      </c>
      <c r="U24" s="10">
        <f t="shared" si="12"/>
        <v>3</v>
      </c>
      <c r="V24" s="11">
        <f t="shared" si="20"/>
        <v>0.30000000000000004</v>
      </c>
      <c r="W24" s="21">
        <f t="shared" si="21"/>
        <v>4.2937500000000002</v>
      </c>
      <c r="X24" s="25" t="str">
        <f t="shared" si="22"/>
        <v>aprobo</v>
      </c>
      <c r="Y24" s="28">
        <f t="shared" si="23"/>
        <v>4.4499999999999993</v>
      </c>
    </row>
    <row r="25" spans="1:25" ht="17.25" thickTop="1" thickBot="1" x14ac:dyDescent="0.3">
      <c r="A25" s="3">
        <v>12</v>
      </c>
      <c r="B25" s="3" t="str">
        <f t="shared" si="0"/>
        <v>JHON TOBON</v>
      </c>
      <c r="C25" s="10">
        <f t="shared" si="1"/>
        <v>1.2</v>
      </c>
      <c r="D25" s="10">
        <f t="shared" si="2"/>
        <v>2.6</v>
      </c>
      <c r="E25" s="10">
        <f t="shared" si="3"/>
        <v>5</v>
      </c>
      <c r="F25" s="10">
        <f t="shared" si="4"/>
        <v>4.5</v>
      </c>
      <c r="G25" s="10">
        <f t="shared" si="5"/>
        <v>5</v>
      </c>
      <c r="H25" s="10">
        <f t="shared" si="6"/>
        <v>4.0999999999999996</v>
      </c>
      <c r="I25" s="12">
        <f t="shared" si="7"/>
        <v>3.8</v>
      </c>
      <c r="J25" s="12">
        <f t="shared" si="8"/>
        <v>2.2000000000000002</v>
      </c>
      <c r="K25" s="12">
        <f t="shared" si="13"/>
        <v>3.55</v>
      </c>
      <c r="L25" s="12">
        <f t="shared" si="14"/>
        <v>1.0649999999999999</v>
      </c>
      <c r="M25" s="10">
        <f t="shared" si="9"/>
        <v>4.5</v>
      </c>
      <c r="N25" s="11">
        <f t="shared" si="15"/>
        <v>0.9</v>
      </c>
      <c r="O25" s="10">
        <f t="shared" si="16"/>
        <v>4</v>
      </c>
      <c r="P25" s="11">
        <f t="shared" si="17"/>
        <v>0.8</v>
      </c>
      <c r="Q25" s="12">
        <f t="shared" si="10"/>
        <v>3.5</v>
      </c>
      <c r="R25" s="11">
        <f t="shared" si="18"/>
        <v>0.35000000000000003</v>
      </c>
      <c r="S25" s="12">
        <f t="shared" si="11"/>
        <v>4.8</v>
      </c>
      <c r="T25" s="11">
        <f t="shared" si="19"/>
        <v>0.48</v>
      </c>
      <c r="U25" s="10">
        <f t="shared" si="12"/>
        <v>4.3</v>
      </c>
      <c r="V25" s="11">
        <f t="shared" si="20"/>
        <v>0.43</v>
      </c>
      <c r="W25" s="21">
        <f t="shared" si="21"/>
        <v>4.0249999999999995</v>
      </c>
      <c r="X25" s="25" t="str">
        <f t="shared" si="22"/>
        <v>aprobo</v>
      </c>
      <c r="Y25" s="28">
        <f t="shared" si="23"/>
        <v>4.1500000000000004</v>
      </c>
    </row>
    <row r="26" spans="1:25" ht="17.25" thickTop="1" thickBot="1" x14ac:dyDescent="0.3">
      <c r="A26" s="3">
        <v>13</v>
      </c>
      <c r="B26" s="3" t="str">
        <f t="shared" si="0"/>
        <v>JOSE CIFUENTES</v>
      </c>
      <c r="C26" s="10">
        <f t="shared" si="1"/>
        <v>5</v>
      </c>
      <c r="D26" s="10">
        <f t="shared" si="2"/>
        <v>5</v>
      </c>
      <c r="E26" s="10">
        <f t="shared" si="3"/>
        <v>5</v>
      </c>
      <c r="F26" s="10">
        <f t="shared" si="4"/>
        <v>2.9</v>
      </c>
      <c r="G26" s="10">
        <f t="shared" si="5"/>
        <v>5</v>
      </c>
      <c r="H26" s="10">
        <f t="shared" si="6"/>
        <v>3.8</v>
      </c>
      <c r="I26" s="12">
        <f t="shared" si="7"/>
        <v>4.2</v>
      </c>
      <c r="J26" s="12">
        <f t="shared" si="8"/>
        <v>4</v>
      </c>
      <c r="K26" s="12">
        <f t="shared" si="13"/>
        <v>4.3624999999999998</v>
      </c>
      <c r="L26" s="12">
        <f t="shared" si="14"/>
        <v>1.3087499999999999</v>
      </c>
      <c r="M26" s="10">
        <f t="shared" si="9"/>
        <v>4.5</v>
      </c>
      <c r="N26" s="11">
        <f t="shared" si="15"/>
        <v>0.9</v>
      </c>
      <c r="O26" s="10">
        <f t="shared" si="16"/>
        <v>4</v>
      </c>
      <c r="P26" s="11">
        <f t="shared" si="17"/>
        <v>0.8</v>
      </c>
      <c r="Q26" s="12">
        <f t="shared" si="10"/>
        <v>4.0999999999999996</v>
      </c>
      <c r="R26" s="11">
        <f t="shared" si="18"/>
        <v>0.41</v>
      </c>
      <c r="S26" s="12">
        <f t="shared" si="11"/>
        <v>3.1</v>
      </c>
      <c r="T26" s="11">
        <f t="shared" si="19"/>
        <v>0.31000000000000005</v>
      </c>
      <c r="U26" s="10">
        <f t="shared" si="12"/>
        <v>4.5</v>
      </c>
      <c r="V26" s="11">
        <f t="shared" si="20"/>
        <v>0.45</v>
      </c>
      <c r="W26" s="21">
        <f t="shared" si="21"/>
        <v>4.17875</v>
      </c>
      <c r="X26" s="25" t="str">
        <f t="shared" si="22"/>
        <v>aprobo</v>
      </c>
      <c r="Y26" s="28">
        <f t="shared" si="23"/>
        <v>3.5999999999999996</v>
      </c>
    </row>
    <row r="27" spans="1:25" ht="17.25" thickTop="1" thickBot="1" x14ac:dyDescent="0.3">
      <c r="A27" s="3">
        <v>14</v>
      </c>
      <c r="B27" s="3" t="str">
        <f t="shared" si="0"/>
        <v>JOSE DAVID VERGARA</v>
      </c>
      <c r="C27" s="10">
        <f t="shared" si="1"/>
        <v>5</v>
      </c>
      <c r="D27" s="10">
        <f t="shared" si="2"/>
        <v>4.5</v>
      </c>
      <c r="E27" s="10">
        <f t="shared" si="3"/>
        <v>5</v>
      </c>
      <c r="F27" s="10">
        <f t="shared" si="4"/>
        <v>3.2</v>
      </c>
      <c r="G27" s="10">
        <f t="shared" si="5"/>
        <v>4.5</v>
      </c>
      <c r="H27" s="10">
        <f t="shared" si="6"/>
        <v>4</v>
      </c>
      <c r="I27" s="12">
        <f t="shared" si="7"/>
        <v>4.8</v>
      </c>
      <c r="J27" s="12">
        <f t="shared" si="8"/>
        <v>5</v>
      </c>
      <c r="K27" s="12">
        <f t="shared" si="13"/>
        <v>4.5</v>
      </c>
      <c r="L27" s="12">
        <f t="shared" si="14"/>
        <v>1.3499999999999999</v>
      </c>
      <c r="M27" s="10">
        <f t="shared" si="9"/>
        <v>3.9</v>
      </c>
      <c r="N27" s="11">
        <f t="shared" si="15"/>
        <v>0.78</v>
      </c>
      <c r="O27" s="10">
        <f t="shared" si="16"/>
        <v>3.6</v>
      </c>
      <c r="P27" s="11">
        <f t="shared" si="17"/>
        <v>0.72000000000000008</v>
      </c>
      <c r="Q27" s="12">
        <f t="shared" si="10"/>
        <v>3.8</v>
      </c>
      <c r="R27" s="11">
        <f t="shared" si="18"/>
        <v>0.38</v>
      </c>
      <c r="S27" s="12">
        <f t="shared" si="11"/>
        <v>5</v>
      </c>
      <c r="T27" s="11">
        <f t="shared" si="19"/>
        <v>0.5</v>
      </c>
      <c r="U27" s="10">
        <f t="shared" si="12"/>
        <v>3</v>
      </c>
      <c r="V27" s="11">
        <f t="shared" si="20"/>
        <v>0.30000000000000004</v>
      </c>
      <c r="W27" s="21">
        <f t="shared" si="21"/>
        <v>4.03</v>
      </c>
      <c r="X27" s="25" t="str">
        <f t="shared" si="22"/>
        <v>aprobo</v>
      </c>
      <c r="Y27" s="28">
        <f t="shared" si="23"/>
        <v>4.4000000000000004</v>
      </c>
    </row>
    <row r="28" spans="1:25" ht="17.25" thickTop="1" thickBot="1" x14ac:dyDescent="0.3">
      <c r="A28" s="3">
        <v>15</v>
      </c>
      <c r="B28" s="3" t="str">
        <f t="shared" si="0"/>
        <v>LAURA GONZALEZ</v>
      </c>
      <c r="C28" s="10">
        <f t="shared" si="1"/>
        <v>5</v>
      </c>
      <c r="D28" s="10">
        <f t="shared" si="2"/>
        <v>4.2</v>
      </c>
      <c r="E28" s="10">
        <f t="shared" si="3"/>
        <v>4.5</v>
      </c>
      <c r="F28" s="10">
        <f t="shared" si="4"/>
        <v>2.5</v>
      </c>
      <c r="G28" s="10">
        <f t="shared" si="5"/>
        <v>5</v>
      </c>
      <c r="H28" s="10">
        <f t="shared" si="6"/>
        <v>3.9</v>
      </c>
      <c r="I28" s="12">
        <f t="shared" si="7"/>
        <v>5</v>
      </c>
      <c r="J28" s="12">
        <f t="shared" si="8"/>
        <v>4.8</v>
      </c>
      <c r="K28" s="12">
        <f t="shared" si="13"/>
        <v>4.3624999999999998</v>
      </c>
      <c r="L28" s="12">
        <f t="shared" si="14"/>
        <v>1.3087499999999999</v>
      </c>
      <c r="M28" s="10">
        <f t="shared" si="9"/>
        <v>0</v>
      </c>
      <c r="N28" s="11">
        <f t="shared" si="15"/>
        <v>0</v>
      </c>
      <c r="O28" s="10">
        <f t="shared" si="16"/>
        <v>3.1</v>
      </c>
      <c r="P28" s="11">
        <f t="shared" si="17"/>
        <v>0.62000000000000011</v>
      </c>
      <c r="Q28" s="12">
        <f t="shared" si="10"/>
        <v>4</v>
      </c>
      <c r="R28" s="11">
        <f t="shared" si="18"/>
        <v>0.4</v>
      </c>
      <c r="S28" s="12">
        <f t="shared" si="11"/>
        <v>4.3</v>
      </c>
      <c r="T28" s="11">
        <f t="shared" si="19"/>
        <v>0.43</v>
      </c>
      <c r="U28" s="10">
        <f t="shared" si="12"/>
        <v>4</v>
      </c>
      <c r="V28" s="11">
        <f t="shared" si="20"/>
        <v>0.4</v>
      </c>
      <c r="W28" s="21">
        <f t="shared" si="21"/>
        <v>3.1587499999999999</v>
      </c>
      <c r="X28" s="25" t="str">
        <f t="shared" si="22"/>
        <v>aprobo</v>
      </c>
      <c r="Y28" s="28">
        <f t="shared" si="23"/>
        <v>4.1500000000000004</v>
      </c>
    </row>
    <row r="29" spans="1:25" ht="17.25" thickTop="1" thickBot="1" x14ac:dyDescent="0.3">
      <c r="A29" s="3">
        <v>16</v>
      </c>
      <c r="B29" s="3" t="str">
        <f t="shared" si="0"/>
        <v>LINA JARAMILLO</v>
      </c>
      <c r="C29" s="10">
        <f t="shared" si="1"/>
        <v>4.9000000000000004</v>
      </c>
      <c r="D29" s="10">
        <f t="shared" si="2"/>
        <v>3.2</v>
      </c>
      <c r="E29" s="10">
        <f t="shared" si="3"/>
        <v>4.9000000000000004</v>
      </c>
      <c r="F29" s="10">
        <f t="shared" si="4"/>
        <v>3.5</v>
      </c>
      <c r="G29" s="10">
        <f t="shared" si="5"/>
        <v>3.9</v>
      </c>
      <c r="H29" s="10">
        <f t="shared" si="6"/>
        <v>4.5</v>
      </c>
      <c r="I29" s="12">
        <f t="shared" si="7"/>
        <v>3.5</v>
      </c>
      <c r="J29" s="12">
        <f t="shared" si="8"/>
        <v>4.5</v>
      </c>
      <c r="K29" s="12">
        <f t="shared" si="13"/>
        <v>4.1124999999999998</v>
      </c>
      <c r="L29" s="12">
        <f t="shared" si="14"/>
        <v>1.2337499999999999</v>
      </c>
      <c r="M29" s="10">
        <f t="shared" si="9"/>
        <v>4.8</v>
      </c>
      <c r="N29" s="11">
        <f t="shared" si="15"/>
        <v>0.96</v>
      </c>
      <c r="O29" s="10">
        <f t="shared" si="16"/>
        <v>3.7</v>
      </c>
      <c r="P29" s="11">
        <f t="shared" si="17"/>
        <v>0.7400000000000001</v>
      </c>
      <c r="Q29" s="12">
        <f t="shared" si="10"/>
        <v>3.9</v>
      </c>
      <c r="R29" s="11">
        <f t="shared" si="18"/>
        <v>0.39</v>
      </c>
      <c r="S29" s="12">
        <f t="shared" si="11"/>
        <v>3.5</v>
      </c>
      <c r="T29" s="11">
        <f t="shared" si="19"/>
        <v>0.35000000000000003</v>
      </c>
      <c r="U29" s="10">
        <f t="shared" si="12"/>
        <v>3.5</v>
      </c>
      <c r="V29" s="11">
        <f t="shared" si="20"/>
        <v>0.35000000000000003</v>
      </c>
      <c r="W29" s="21">
        <f t="shared" si="21"/>
        <v>4.0237499999999997</v>
      </c>
      <c r="X29" s="25" t="str">
        <f t="shared" si="22"/>
        <v>aprobo</v>
      </c>
      <c r="Y29" s="28">
        <f t="shared" si="23"/>
        <v>3.7</v>
      </c>
    </row>
    <row r="30" spans="1:25" ht="17.25" thickTop="1" thickBot="1" x14ac:dyDescent="0.3">
      <c r="A30" s="3">
        <v>17</v>
      </c>
      <c r="B30" s="3" t="str">
        <f t="shared" si="0"/>
        <v>OSMAIRA VELEZ</v>
      </c>
      <c r="C30" s="10">
        <f t="shared" si="1"/>
        <v>3.9</v>
      </c>
      <c r="D30" s="10">
        <f t="shared" si="2"/>
        <v>5</v>
      </c>
      <c r="E30" s="10">
        <f t="shared" si="3"/>
        <v>4.8</v>
      </c>
      <c r="F30" s="10">
        <f t="shared" si="4"/>
        <v>4</v>
      </c>
      <c r="G30" s="10">
        <f t="shared" si="5"/>
        <v>5</v>
      </c>
      <c r="H30" s="10">
        <f t="shared" si="6"/>
        <v>5</v>
      </c>
      <c r="I30" s="12">
        <f t="shared" si="7"/>
        <v>2.2999999999999998</v>
      </c>
      <c r="J30" s="12">
        <f t="shared" si="8"/>
        <v>5</v>
      </c>
      <c r="K30" s="12">
        <f t="shared" si="13"/>
        <v>4.375</v>
      </c>
      <c r="L30" s="12">
        <f t="shared" si="14"/>
        <v>1.3125</v>
      </c>
      <c r="M30" s="10">
        <f t="shared" si="9"/>
        <v>3.7</v>
      </c>
      <c r="N30" s="11">
        <f t="shared" si="15"/>
        <v>0.7400000000000001</v>
      </c>
      <c r="O30" s="10">
        <f t="shared" si="16"/>
        <v>4.5</v>
      </c>
      <c r="P30" s="11">
        <f t="shared" si="17"/>
        <v>0.9</v>
      </c>
      <c r="Q30" s="12">
        <f t="shared" si="10"/>
        <v>4.5</v>
      </c>
      <c r="R30" s="11">
        <f t="shared" si="18"/>
        <v>0.45</v>
      </c>
      <c r="S30" s="12">
        <f t="shared" si="11"/>
        <v>4.0999999999999996</v>
      </c>
      <c r="T30" s="11">
        <f t="shared" si="19"/>
        <v>0.41</v>
      </c>
      <c r="U30" s="10">
        <f t="shared" si="12"/>
        <v>4.5</v>
      </c>
      <c r="V30" s="11">
        <f t="shared" si="20"/>
        <v>0.45</v>
      </c>
      <c r="W30" s="21">
        <f t="shared" si="21"/>
        <v>4.2625000000000002</v>
      </c>
      <c r="X30" s="25" t="str">
        <f t="shared" si="22"/>
        <v>aprobo</v>
      </c>
      <c r="Y30" s="28">
        <f t="shared" si="23"/>
        <v>4.3</v>
      </c>
    </row>
    <row r="31" spans="1:25" ht="17.25" thickTop="1" thickBot="1" x14ac:dyDescent="0.3">
      <c r="A31" s="3">
        <v>18</v>
      </c>
      <c r="B31" s="3" t="str">
        <f t="shared" si="0"/>
        <v>PABLO GOMEZ</v>
      </c>
      <c r="C31" s="10">
        <f t="shared" si="1"/>
        <v>3.8</v>
      </c>
      <c r="D31" s="10">
        <f t="shared" si="2"/>
        <v>4.8</v>
      </c>
      <c r="E31" s="10">
        <f t="shared" si="3"/>
        <v>4.5999999999999996</v>
      </c>
      <c r="F31" s="10">
        <f t="shared" si="4"/>
        <v>5</v>
      </c>
      <c r="G31" s="10">
        <f t="shared" si="5"/>
        <v>5</v>
      </c>
      <c r="H31" s="10">
        <f t="shared" si="6"/>
        <v>3.4</v>
      </c>
      <c r="I31" s="12">
        <f t="shared" si="7"/>
        <v>2.9</v>
      </c>
      <c r="J31" s="12">
        <f t="shared" si="8"/>
        <v>1</v>
      </c>
      <c r="K31" s="12">
        <f t="shared" si="13"/>
        <v>3.8124999999999996</v>
      </c>
      <c r="L31" s="12">
        <f t="shared" si="14"/>
        <v>1.1437499999999998</v>
      </c>
      <c r="M31" s="10">
        <f t="shared" si="9"/>
        <v>3.8</v>
      </c>
      <c r="N31" s="11">
        <f t="shared" si="15"/>
        <v>0.76</v>
      </c>
      <c r="O31" s="10">
        <f t="shared" si="16"/>
        <v>5</v>
      </c>
      <c r="P31" s="11">
        <f t="shared" si="17"/>
        <v>1</v>
      </c>
      <c r="Q31" s="12">
        <f t="shared" si="10"/>
        <v>5</v>
      </c>
      <c r="R31" s="11">
        <f t="shared" si="18"/>
        <v>0.5</v>
      </c>
      <c r="S31" s="12">
        <f t="shared" si="11"/>
        <v>3.8</v>
      </c>
      <c r="T31" s="11">
        <f t="shared" si="19"/>
        <v>0.38</v>
      </c>
      <c r="U31" s="10">
        <f t="shared" si="12"/>
        <v>4.5</v>
      </c>
      <c r="V31" s="11">
        <f t="shared" si="20"/>
        <v>0.45</v>
      </c>
      <c r="W31" s="21">
        <f t="shared" si="21"/>
        <v>4.2337499999999997</v>
      </c>
      <c r="X31" s="25" t="str">
        <f t="shared" si="22"/>
        <v>aprobo</v>
      </c>
      <c r="Y31" s="28">
        <f t="shared" si="23"/>
        <v>4.4000000000000004</v>
      </c>
    </row>
    <row r="32" spans="1:25" ht="17.25" thickTop="1" thickBot="1" x14ac:dyDescent="0.3">
      <c r="A32" s="3">
        <v>19</v>
      </c>
      <c r="B32" s="3" t="str">
        <f t="shared" si="0"/>
        <v>ROBINSON VARGAS</v>
      </c>
      <c r="C32" s="10">
        <f t="shared" si="1"/>
        <v>5</v>
      </c>
      <c r="D32" s="10">
        <f t="shared" si="2"/>
        <v>4.9000000000000004</v>
      </c>
      <c r="E32" s="10">
        <f t="shared" si="3"/>
        <v>4.2</v>
      </c>
      <c r="F32" s="10">
        <f t="shared" si="4"/>
        <v>4</v>
      </c>
      <c r="G32" s="10">
        <f t="shared" si="5"/>
        <v>4.8</v>
      </c>
      <c r="H32" s="10">
        <f t="shared" si="6"/>
        <v>5</v>
      </c>
      <c r="I32" s="12">
        <f t="shared" si="7"/>
        <v>4.5999999999999996</v>
      </c>
      <c r="J32" s="12">
        <f t="shared" si="8"/>
        <v>4.5</v>
      </c>
      <c r="K32" s="12">
        <f t="shared" si="13"/>
        <v>4.625</v>
      </c>
      <c r="L32" s="12">
        <f t="shared" si="14"/>
        <v>1.3875</v>
      </c>
      <c r="M32" s="10">
        <f t="shared" si="9"/>
        <v>3.5</v>
      </c>
      <c r="N32" s="11">
        <f t="shared" si="15"/>
        <v>0.70000000000000007</v>
      </c>
      <c r="O32" s="10">
        <f t="shared" si="16"/>
        <v>5</v>
      </c>
      <c r="P32" s="11">
        <f t="shared" si="17"/>
        <v>1</v>
      </c>
      <c r="Q32" s="12">
        <f t="shared" si="10"/>
        <v>4</v>
      </c>
      <c r="R32" s="11">
        <f t="shared" si="18"/>
        <v>0.4</v>
      </c>
      <c r="S32" s="12">
        <f t="shared" si="11"/>
        <v>4</v>
      </c>
      <c r="T32" s="11">
        <f t="shared" si="19"/>
        <v>0.4</v>
      </c>
      <c r="U32" s="10">
        <f t="shared" si="12"/>
        <v>4.5</v>
      </c>
      <c r="V32" s="11">
        <f t="shared" si="20"/>
        <v>0.45</v>
      </c>
      <c r="W32" s="21">
        <f t="shared" si="21"/>
        <v>4.3374999999999995</v>
      </c>
      <c r="X32" s="25" t="str">
        <f t="shared" si="22"/>
        <v>aprobo</v>
      </c>
      <c r="Y32" s="28">
        <f t="shared" si="23"/>
        <v>4</v>
      </c>
    </row>
    <row r="33" spans="1:25" ht="17.25" thickTop="1" thickBot="1" x14ac:dyDescent="0.3">
      <c r="A33" s="3">
        <v>20</v>
      </c>
      <c r="B33" s="3" t="str">
        <f t="shared" si="0"/>
        <v>SANDRA MONTOYA</v>
      </c>
      <c r="C33" s="10">
        <f t="shared" si="1"/>
        <v>4</v>
      </c>
      <c r="D33" s="10">
        <f t="shared" si="2"/>
        <v>5</v>
      </c>
      <c r="E33" s="10">
        <f t="shared" si="3"/>
        <v>3.6</v>
      </c>
      <c r="F33" s="10">
        <f t="shared" si="4"/>
        <v>4</v>
      </c>
      <c r="G33" s="10">
        <f t="shared" si="5"/>
        <v>4.8</v>
      </c>
      <c r="H33" s="10">
        <f t="shared" si="6"/>
        <v>3.2</v>
      </c>
      <c r="I33" s="12">
        <f t="shared" si="7"/>
        <v>4.5</v>
      </c>
      <c r="J33" s="12">
        <f t="shared" si="8"/>
        <v>4.5999999999999996</v>
      </c>
      <c r="K33" s="12">
        <f t="shared" si="13"/>
        <v>4.2125000000000004</v>
      </c>
      <c r="L33" s="12">
        <f t="shared" si="14"/>
        <v>1.2637500000000002</v>
      </c>
      <c r="M33" s="10">
        <f t="shared" si="9"/>
        <v>4</v>
      </c>
      <c r="N33" s="11">
        <f t="shared" si="15"/>
        <v>0.8</v>
      </c>
      <c r="O33" s="10">
        <f t="shared" si="16"/>
        <v>5</v>
      </c>
      <c r="P33" s="11">
        <f t="shared" si="17"/>
        <v>1</v>
      </c>
      <c r="Q33" s="12">
        <f t="shared" si="10"/>
        <v>4</v>
      </c>
      <c r="R33" s="11">
        <f t="shared" si="18"/>
        <v>0.4</v>
      </c>
      <c r="S33" s="12">
        <f t="shared" si="11"/>
        <v>3.9</v>
      </c>
      <c r="T33" s="11">
        <f t="shared" si="19"/>
        <v>0.39</v>
      </c>
      <c r="U33" s="10">
        <f t="shared" si="12"/>
        <v>3.5</v>
      </c>
      <c r="V33" s="11">
        <f t="shared" si="20"/>
        <v>0.35000000000000003</v>
      </c>
      <c r="W33" s="21">
        <f t="shared" si="21"/>
        <v>4.2037500000000003</v>
      </c>
      <c r="X33" s="25" t="str">
        <f t="shared" si="22"/>
        <v>aprobo</v>
      </c>
      <c r="Y33" s="29">
        <f t="shared" si="23"/>
        <v>3.95</v>
      </c>
    </row>
    <row r="34" spans="1:25" ht="17.25" thickTop="1" thickBot="1" x14ac:dyDescent="0.3">
      <c r="S34" s="4"/>
    </row>
    <row r="35" spans="1:25" ht="17.25" thickTop="1" thickBot="1" x14ac:dyDescent="0.3">
      <c r="W35" s="16" t="s">
        <v>35</v>
      </c>
      <c r="X35" s="14">
        <f>MAX(W14:W33)</f>
        <v>4.5025000000000004</v>
      </c>
    </row>
    <row r="36" spans="1:25" ht="17.25" thickTop="1" thickBot="1" x14ac:dyDescent="0.3">
      <c r="W36" s="16" t="s">
        <v>36</v>
      </c>
      <c r="X36" s="14">
        <f>MIN(W14:W33)</f>
        <v>2.4125000000000001</v>
      </c>
    </row>
    <row r="37" spans="1:25" ht="17.25" thickTop="1" thickBot="1" x14ac:dyDescent="0.3">
      <c r="W37" s="16" t="s">
        <v>37</v>
      </c>
      <c r="X37" s="14">
        <f>AVERAGE(W14:W33)</f>
        <v>3.8843750000000008</v>
      </c>
    </row>
    <row r="38" spans="1:25" ht="16.5" thickTop="1" x14ac:dyDescent="0.25">
      <c r="T38" s="15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1"/>
  <sheetViews>
    <sheetView tabSelected="1" topLeftCell="O42" workbookViewId="0">
      <selection activeCell="X64" sqref="X64"/>
    </sheetView>
  </sheetViews>
  <sheetFormatPr baseColWidth="10" defaultRowHeight="15" x14ac:dyDescent="0.25"/>
  <cols>
    <col min="1" max="1" width="6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  <col min="6" max="7" width="5.140625" customWidth="1"/>
    <col min="8" max="8" width="12.85546875" bestFit="1" customWidth="1"/>
    <col min="9" max="9" width="49.85546875" customWidth="1"/>
    <col min="10" max="10" width="3.7109375" customWidth="1"/>
    <col min="12" max="12" width="5.140625" customWidth="1"/>
    <col min="13" max="13" width="12.85546875" bestFit="1" customWidth="1"/>
    <col min="14" max="14" width="49.85546875" customWidth="1"/>
    <col min="15" max="15" width="3.7109375" customWidth="1"/>
    <col min="17" max="17" width="5.140625" customWidth="1"/>
    <col min="18" max="18" width="12.85546875" bestFit="1" customWidth="1"/>
    <col min="19" max="19" width="49.85546875" customWidth="1"/>
    <col min="20" max="20" width="3.7109375" customWidth="1"/>
    <col min="22" max="22" width="5.140625" customWidth="1"/>
    <col min="23" max="23" width="12.85546875" bestFit="1" customWidth="1"/>
    <col min="24" max="24" width="49.85546875" customWidth="1"/>
    <col min="25" max="25" width="3.7109375" customWidth="1"/>
  </cols>
  <sheetData>
    <row r="2" spans="2:25" x14ac:dyDescent="0.25">
      <c r="B2" s="20"/>
      <c r="C2" s="20"/>
      <c r="D2" s="20"/>
      <c r="E2" s="20"/>
      <c r="G2" s="20"/>
      <c r="H2" s="20"/>
      <c r="I2" s="20"/>
      <c r="J2" s="20"/>
      <c r="L2" s="20"/>
      <c r="M2" s="20"/>
      <c r="N2" s="20"/>
      <c r="O2" s="20"/>
      <c r="Q2" s="20"/>
      <c r="R2" s="20"/>
      <c r="S2" s="20"/>
      <c r="T2" s="20"/>
      <c r="V2" s="20"/>
      <c r="W2" s="20"/>
      <c r="X2" s="20"/>
      <c r="Y2" s="20"/>
    </row>
    <row r="3" spans="2:25" ht="15" customHeight="1" x14ac:dyDescent="0.25">
      <c r="B3" s="20"/>
      <c r="D3" s="40" t="s">
        <v>45</v>
      </c>
      <c r="E3" s="20"/>
      <c r="G3" s="20"/>
      <c r="I3" s="40" t="s">
        <v>45</v>
      </c>
      <c r="J3" s="20"/>
      <c r="L3" s="20"/>
      <c r="N3" s="40" t="s">
        <v>45</v>
      </c>
      <c r="O3" s="20"/>
      <c r="Q3" s="20"/>
      <c r="S3" s="40" t="s">
        <v>45</v>
      </c>
      <c r="T3" s="20"/>
      <c r="V3" s="20"/>
      <c r="X3" s="40" t="s">
        <v>45</v>
      </c>
      <c r="Y3" s="20"/>
    </row>
    <row r="4" spans="2:25" ht="15" customHeight="1" x14ac:dyDescent="0.25">
      <c r="B4" s="20"/>
      <c r="D4" s="40"/>
      <c r="E4" s="20"/>
      <c r="G4" s="20"/>
      <c r="I4" s="40"/>
      <c r="J4" s="20"/>
      <c r="L4" s="20"/>
      <c r="N4" s="40"/>
      <c r="O4" s="20"/>
      <c r="Q4" s="20"/>
      <c r="S4" s="40"/>
      <c r="T4" s="20"/>
      <c r="V4" s="20"/>
      <c r="X4" s="40"/>
      <c r="Y4" s="20"/>
    </row>
    <row r="5" spans="2:25" ht="15" customHeight="1" x14ac:dyDescent="0.25">
      <c r="B5" s="20"/>
      <c r="D5" s="40"/>
      <c r="E5" s="20"/>
      <c r="G5" s="20"/>
      <c r="I5" s="40"/>
      <c r="J5" s="20"/>
      <c r="L5" s="20"/>
      <c r="N5" s="40"/>
      <c r="O5" s="20"/>
      <c r="Q5" s="20"/>
      <c r="S5" s="40"/>
      <c r="T5" s="20"/>
      <c r="V5" s="20"/>
      <c r="X5" s="40"/>
      <c r="Y5" s="20"/>
    </row>
    <row r="6" spans="2:25" x14ac:dyDescent="0.25">
      <c r="B6" s="20"/>
      <c r="C6" t="s">
        <v>38</v>
      </c>
      <c r="D6">
        <v>1</v>
      </c>
      <c r="E6" s="20"/>
      <c r="G6" s="20"/>
      <c r="H6" t="s">
        <v>38</v>
      </c>
      <c r="I6">
        <v>5</v>
      </c>
      <c r="J6" s="20"/>
      <c r="L6" s="20"/>
      <c r="M6" t="s">
        <v>38</v>
      </c>
      <c r="N6">
        <v>9</v>
      </c>
      <c r="O6" s="20"/>
      <c r="Q6" s="20"/>
      <c r="R6" t="s">
        <v>38</v>
      </c>
      <c r="S6">
        <v>13</v>
      </c>
      <c r="T6" s="20"/>
      <c r="V6" s="20"/>
      <c r="W6" t="s">
        <v>38</v>
      </c>
      <c r="X6">
        <v>17</v>
      </c>
      <c r="Y6" s="20"/>
    </row>
    <row r="7" spans="2:25" x14ac:dyDescent="0.25">
      <c r="B7" s="20"/>
      <c r="C7" t="s">
        <v>39</v>
      </c>
      <c r="D7" t="str">
        <f>IF(ISERROR(VLOOKUP(D6,planillanotas,2,FALSE)),"no existe",VLOOKUP(D6,planillanotas,2,FALSE))</f>
        <v>ALEJANDRO SEPULVEDA</v>
      </c>
      <c r="E7" s="20"/>
      <c r="G7" s="20"/>
      <c r="H7" t="s">
        <v>39</v>
      </c>
      <c r="I7" t="str">
        <f>IF(ISERROR(VLOOKUP(I6,planillanotas,2,FALSE)),"no existe",VLOOKUP(I6,planillanotas,2,FALSE))</f>
        <v>CLAUDIA MONTES</v>
      </c>
      <c r="J7" s="20"/>
      <c r="L7" s="20"/>
      <c r="M7" t="s">
        <v>39</v>
      </c>
      <c r="N7" t="str">
        <f>IF(ISERROR(VLOOKUP(N6,planillanotas,2,FALSE)),"no existe",VLOOKUP(N6,planillanotas,2,FALSE))</f>
        <v>DIEGO GONZALEZ</v>
      </c>
      <c r="O7" s="20"/>
      <c r="Q7" s="20"/>
      <c r="R7" t="s">
        <v>39</v>
      </c>
      <c r="S7" t="str">
        <f>IF(ISERROR(VLOOKUP(S6,planillanotas,2,FALSE)),"no existe",VLOOKUP(S6,planillanotas,2,FALSE))</f>
        <v>JOSE CIFUENTES</v>
      </c>
      <c r="T7" s="20"/>
      <c r="V7" s="20"/>
      <c r="W7" t="s">
        <v>39</v>
      </c>
      <c r="X7" t="str">
        <f>IF(ISERROR(VLOOKUP(X6,planillanotas,2,FALSE)),"no existe",VLOOKUP(X6,planillanotas,2,FALSE))</f>
        <v>OSMAIRA VELEZ</v>
      </c>
      <c r="Y7" s="20"/>
    </row>
    <row r="8" spans="2:25" x14ac:dyDescent="0.25">
      <c r="B8" s="20"/>
      <c r="C8" t="s">
        <v>40</v>
      </c>
      <c r="D8" s="23">
        <f>IF(ISERROR(VLOOKUP(D6,planillanotas,11,FALSE)),"no existe",VLOOKUP(D6,planillanotas,11,FALSE))</f>
        <v>3.7249999999999996</v>
      </c>
      <c r="E8" s="20"/>
      <c r="G8" s="20"/>
      <c r="H8" t="s">
        <v>40</v>
      </c>
      <c r="I8" s="23">
        <f>IF(ISERROR(VLOOKUP(I6,planillanotas,11,FALSE)),"no existe",VLOOKUP(I6,planillanotas,11,FALSE))</f>
        <v>3.7875000000000001</v>
      </c>
      <c r="J8" s="20"/>
      <c r="L8" s="20"/>
      <c r="M8" t="s">
        <v>40</v>
      </c>
      <c r="N8" s="23">
        <f>IF(ISERROR(VLOOKUP(N6,planillanotas,11,FALSE)),"no existe",VLOOKUP(N6,planillanotas,11,FALSE))</f>
        <v>2.9750000000000001</v>
      </c>
      <c r="O8" s="20"/>
      <c r="Q8" s="20"/>
      <c r="R8" t="s">
        <v>40</v>
      </c>
      <c r="S8" s="23">
        <f>IF(ISERROR(VLOOKUP(S6,planillanotas,11,FALSE)),"no existe",VLOOKUP(S6,planillanotas,11,FALSE))</f>
        <v>4.3624999999999998</v>
      </c>
      <c r="T8" s="20"/>
      <c r="V8" s="20"/>
      <c r="W8" t="s">
        <v>40</v>
      </c>
      <c r="X8" s="23">
        <f>IF(ISERROR(VLOOKUP(X6,planillanotas,11,FALSE)),"no existe",VLOOKUP(X6,planillanotas,11,FALSE))</f>
        <v>4.375</v>
      </c>
      <c r="Y8" s="20"/>
    </row>
    <row r="9" spans="2:25" x14ac:dyDescent="0.25">
      <c r="B9" s="20"/>
      <c r="C9" t="s">
        <v>41</v>
      </c>
      <c r="D9">
        <f>IF(ISERROR(VLOOKUP(D6,planillanotas,13,FALSE)),"no existe",VLOOKUP(D6,planillanotas,13,FALSE))</f>
        <v>3.8</v>
      </c>
      <c r="E9" s="20"/>
      <c r="G9" s="20"/>
      <c r="H9" t="s">
        <v>41</v>
      </c>
      <c r="I9">
        <f>IF(ISERROR(VLOOKUP(I6,planillanotas,13,FALSE)),"no existe",VLOOKUP(I6,planillanotas,13,FALSE))</f>
        <v>3.2</v>
      </c>
      <c r="J9" s="20"/>
      <c r="L9" s="20"/>
      <c r="M9" t="s">
        <v>41</v>
      </c>
      <c r="N9">
        <f>IF(ISERROR(VLOOKUP(N6,planillanotas,13,FALSE)),"no existe",VLOOKUP(N6,planillanotas,13,FALSE))</f>
        <v>2.5</v>
      </c>
      <c r="O9" s="20"/>
      <c r="Q9" s="20"/>
      <c r="R9" t="s">
        <v>41</v>
      </c>
      <c r="S9">
        <f>IF(ISERROR(VLOOKUP(S6,planillanotas,13,FALSE)),"no existe",VLOOKUP(S6,planillanotas,13,FALSE))</f>
        <v>4.5</v>
      </c>
      <c r="T9" s="20"/>
      <c r="V9" s="20"/>
      <c r="W9" t="s">
        <v>41</v>
      </c>
      <c r="X9">
        <f>IF(ISERROR(VLOOKUP(X6,planillanotas,13,FALSE)),"no existe",VLOOKUP(X6,planillanotas,13,FALSE))</f>
        <v>3.7</v>
      </c>
      <c r="Y9" s="20"/>
    </row>
    <row r="10" spans="2:25" x14ac:dyDescent="0.25">
      <c r="B10" s="20"/>
      <c r="C10" t="s">
        <v>46</v>
      </c>
      <c r="D10">
        <f>IF(ISERROR(VLOOKUP(D6,planillanotas,15,FALSE)),"no existe",VLOOKUP(D6,planillanotas,15,FALSE))</f>
        <v>4.3</v>
      </c>
      <c r="E10" s="20"/>
      <c r="G10" s="20"/>
      <c r="H10" t="s">
        <v>46</v>
      </c>
      <c r="I10">
        <f>IF(ISERROR(VLOOKUP(I6,planillanotas,15,FALSE)),"no existe",VLOOKUP(I6,planillanotas,15,FALSE))</f>
        <v>5</v>
      </c>
      <c r="J10" s="20"/>
      <c r="L10" s="20"/>
      <c r="M10" t="s">
        <v>46</v>
      </c>
      <c r="N10">
        <f>IF(ISERROR(VLOOKUP(N6,planillanotas,15,FALSE)),"no existe",VLOOKUP(N6,planillanotas,15,FALSE))</f>
        <v>1.3</v>
      </c>
      <c r="O10" s="20"/>
      <c r="Q10" s="20"/>
      <c r="R10" t="s">
        <v>46</v>
      </c>
      <c r="S10">
        <f>IF(ISERROR(VLOOKUP(S6,planillanotas,15,FALSE)),"no existe",VLOOKUP(S6,planillanotas,15,FALSE))</f>
        <v>4</v>
      </c>
      <c r="T10" s="20"/>
      <c r="V10" s="20"/>
      <c r="W10" t="s">
        <v>46</v>
      </c>
      <c r="X10">
        <f>IF(ISERROR(VLOOKUP(X6,planillanotas,15,FALSE)),"no existe",VLOOKUP(X6,planillanotas,15,FALSE))</f>
        <v>4.5</v>
      </c>
      <c r="Y10" s="20"/>
    </row>
    <row r="11" spans="2:25" x14ac:dyDescent="0.25">
      <c r="B11" s="20"/>
      <c r="C11" t="s">
        <v>42</v>
      </c>
      <c r="D11" s="22">
        <f>IF(ISERROR(VLOOKUP(D6,planillanotas,25,FALSE)),"no existe",VLOOKUP(D6,planillanotas,25,FALSE))</f>
        <v>3.15</v>
      </c>
      <c r="E11" s="20"/>
      <c r="G11" s="20"/>
      <c r="H11" t="s">
        <v>42</v>
      </c>
      <c r="I11" s="22">
        <f>IF(ISERROR(VLOOKUP(I6,planillanotas,25,FALSE)),"no existe",VLOOKUP(I6,planillanotas,25,FALSE))</f>
        <v>4.75</v>
      </c>
      <c r="J11" s="20"/>
      <c r="L11" s="20"/>
      <c r="M11" t="s">
        <v>42</v>
      </c>
      <c r="N11" s="22">
        <f>IF(ISERROR(VLOOKUP(N6,planillanotas,25,FALSE)),"no existe",VLOOKUP(N6,planillanotas,25,FALSE))</f>
        <v>2.7</v>
      </c>
      <c r="O11" s="20"/>
      <c r="Q11" s="20"/>
      <c r="R11" t="s">
        <v>42</v>
      </c>
      <c r="S11" s="22">
        <f>IF(ISERROR(VLOOKUP(S6,planillanotas,25,FALSE)),"no existe",VLOOKUP(S6,planillanotas,25,FALSE))</f>
        <v>3.5999999999999996</v>
      </c>
      <c r="T11" s="20"/>
      <c r="V11" s="20"/>
      <c r="W11" t="s">
        <v>42</v>
      </c>
      <c r="X11" s="22">
        <f>IF(ISERROR(VLOOKUP(X6,planillanotas,25,FALSE)),"no existe",VLOOKUP(X6,planillanotas,25,FALSE))</f>
        <v>4.3</v>
      </c>
      <c r="Y11" s="20"/>
    </row>
    <row r="12" spans="2:25" x14ac:dyDescent="0.25">
      <c r="B12" s="20"/>
      <c r="C12" t="s">
        <v>43</v>
      </c>
      <c r="D12">
        <f>IF(ISERROR(VLOOKUP(D6,planillanotas,21,FALSE)),"no existe",VLOOKUP(D6,planillanotas,21,FALSE))</f>
        <v>3.5</v>
      </c>
      <c r="E12" s="20"/>
      <c r="G12" s="20"/>
      <c r="H12" t="s">
        <v>43</v>
      </c>
      <c r="I12">
        <f>IF(ISERROR(VLOOKUP(I6,planillanotas,21,FALSE)),"no existe",VLOOKUP(I6,planillanotas,21,FALSE))</f>
        <v>3</v>
      </c>
      <c r="J12" s="20"/>
      <c r="L12" s="20"/>
      <c r="M12" t="s">
        <v>43</v>
      </c>
      <c r="N12">
        <f>IF(ISERROR(VLOOKUP(N6,planillanotas,21,FALSE)),"no existe",VLOOKUP(N6,planillanotas,21,FALSE))</f>
        <v>2.2000000000000002</v>
      </c>
      <c r="O12" s="20"/>
      <c r="Q12" s="20"/>
      <c r="R12" t="s">
        <v>43</v>
      </c>
      <c r="S12">
        <f>IF(ISERROR(VLOOKUP(S6,planillanotas,21,FALSE)),"no existe",VLOOKUP(S6,planillanotas,21,FALSE))</f>
        <v>4.5</v>
      </c>
      <c r="T12" s="20"/>
      <c r="V12" s="20"/>
      <c r="W12" t="s">
        <v>43</v>
      </c>
      <c r="X12">
        <f>IF(ISERROR(VLOOKUP(X6,planillanotas,21,FALSE)),"no existe",VLOOKUP(X6,planillanotas,21,FALSE))</f>
        <v>4.5</v>
      </c>
      <c r="Y12" s="20"/>
    </row>
    <row r="13" spans="2:25" x14ac:dyDescent="0.25">
      <c r="B13" s="20"/>
      <c r="C13" t="s">
        <v>44</v>
      </c>
      <c r="D13" s="22">
        <f>IF(ISERROR(VLOOKUP(D6,planillanotas,23,FALSE)),"no existe",VLOOKUP(D6,planillanotas,23,FALSE))</f>
        <v>3.7174999999999998</v>
      </c>
      <c r="E13" s="20"/>
      <c r="G13" s="20"/>
      <c r="H13" t="s">
        <v>44</v>
      </c>
      <c r="I13" s="22">
        <f>IF(ISERROR(VLOOKUP(I6,planillanotas,23,FALSE)),"no existe",VLOOKUP(I6,planillanotas,23,FALSE))</f>
        <v>4.0262500000000001</v>
      </c>
      <c r="J13" s="20"/>
      <c r="L13" s="20"/>
      <c r="M13" t="s">
        <v>44</v>
      </c>
      <c r="N13" s="22">
        <f>IF(ISERROR(VLOOKUP(N6,planillanotas,23,FALSE)),"no existe",VLOOKUP(N6,planillanotas,23,FALSE))</f>
        <v>2.4125000000000001</v>
      </c>
      <c r="O13" s="20"/>
      <c r="Q13" s="20"/>
      <c r="R13" t="s">
        <v>44</v>
      </c>
      <c r="S13" s="22">
        <f>IF(ISERROR(VLOOKUP(S6,planillanotas,23,FALSE)),"no existe",VLOOKUP(S6,planillanotas,23,FALSE))</f>
        <v>4.17875</v>
      </c>
      <c r="T13" s="20"/>
      <c r="V13" s="20"/>
      <c r="W13" t="s">
        <v>44</v>
      </c>
      <c r="X13" s="22">
        <f>IF(ISERROR(VLOOKUP(X6,planillanotas,23,FALSE)),"no existe",VLOOKUP(X6,planillanotas,23,FALSE))</f>
        <v>4.2625000000000002</v>
      </c>
      <c r="Y13" s="20"/>
    </row>
    <row r="14" spans="2:25" x14ac:dyDescent="0.25">
      <c r="B14" s="20"/>
      <c r="E14" s="20"/>
      <c r="G14" s="20"/>
      <c r="J14" s="20"/>
      <c r="L14" s="20"/>
      <c r="O14" s="20"/>
      <c r="Q14" s="20"/>
      <c r="T14" s="20"/>
      <c r="V14" s="20"/>
      <c r="Y14" s="20"/>
    </row>
    <row r="15" spans="2:25" x14ac:dyDescent="0.25">
      <c r="B15" s="20"/>
      <c r="C15" s="20"/>
      <c r="D15" s="20"/>
      <c r="E15" s="20"/>
      <c r="G15" s="20"/>
      <c r="H15" s="20"/>
      <c r="I15" s="20"/>
      <c r="J15" s="20"/>
      <c r="L15" s="20"/>
      <c r="M15" s="20"/>
      <c r="N15" s="20"/>
      <c r="O15" s="20"/>
      <c r="Q15" s="20"/>
      <c r="R15" s="20"/>
      <c r="S15" s="20"/>
      <c r="T15" s="20"/>
      <c r="V15" s="20"/>
      <c r="W15" s="20"/>
      <c r="X15" s="20"/>
      <c r="Y15" s="20"/>
    </row>
    <row r="18" spans="2:25" x14ac:dyDescent="0.25">
      <c r="B18" s="20"/>
      <c r="C18" s="20"/>
      <c r="D18" s="20"/>
      <c r="E18" s="20"/>
      <c r="G18" s="20"/>
      <c r="H18" s="20"/>
      <c r="I18" s="20"/>
      <c r="J18" s="20"/>
      <c r="L18" s="20"/>
      <c r="M18" s="20"/>
      <c r="N18" s="20"/>
      <c r="O18" s="20"/>
      <c r="Q18" s="20"/>
      <c r="R18" s="20"/>
      <c r="S18" s="20"/>
      <c r="T18" s="20"/>
      <c r="V18" s="20"/>
      <c r="W18" s="20"/>
      <c r="X18" s="20"/>
      <c r="Y18" s="20"/>
    </row>
    <row r="19" spans="2:25" ht="15" customHeight="1" x14ac:dyDescent="0.25">
      <c r="B19" s="20"/>
      <c r="D19" s="40" t="s">
        <v>45</v>
      </c>
      <c r="E19" s="20"/>
      <c r="G19" s="20"/>
      <c r="I19" s="40" t="s">
        <v>45</v>
      </c>
      <c r="J19" s="20"/>
      <c r="L19" s="20"/>
      <c r="N19" s="40" t="s">
        <v>45</v>
      </c>
      <c r="O19" s="20"/>
      <c r="Q19" s="20"/>
      <c r="S19" s="40" t="s">
        <v>45</v>
      </c>
      <c r="T19" s="20"/>
      <c r="V19" s="20"/>
      <c r="X19" s="40" t="s">
        <v>45</v>
      </c>
      <c r="Y19" s="20"/>
    </row>
    <row r="20" spans="2:25" ht="15" customHeight="1" x14ac:dyDescent="0.25">
      <c r="B20" s="20"/>
      <c r="D20" s="40"/>
      <c r="E20" s="20"/>
      <c r="G20" s="20"/>
      <c r="I20" s="40"/>
      <c r="J20" s="20"/>
      <c r="L20" s="20"/>
      <c r="N20" s="40"/>
      <c r="O20" s="20"/>
      <c r="Q20" s="20"/>
      <c r="S20" s="40"/>
      <c r="T20" s="20"/>
      <c r="V20" s="20"/>
      <c r="X20" s="40"/>
      <c r="Y20" s="20"/>
    </row>
    <row r="21" spans="2:25" ht="15" customHeight="1" x14ac:dyDescent="0.25">
      <c r="B21" s="20"/>
      <c r="D21" s="40"/>
      <c r="E21" s="20"/>
      <c r="G21" s="20"/>
      <c r="I21" s="40"/>
      <c r="J21" s="20"/>
      <c r="L21" s="20"/>
      <c r="N21" s="40"/>
      <c r="O21" s="20"/>
      <c r="Q21" s="20"/>
      <c r="S21" s="40"/>
      <c r="T21" s="20"/>
      <c r="V21" s="20"/>
      <c r="X21" s="40"/>
      <c r="Y21" s="20"/>
    </row>
    <row r="22" spans="2:25" x14ac:dyDescent="0.25">
      <c r="B22" s="20"/>
      <c r="C22" t="s">
        <v>38</v>
      </c>
      <c r="D22">
        <v>2</v>
      </c>
      <c r="E22" s="20"/>
      <c r="G22" s="20"/>
      <c r="H22" t="s">
        <v>38</v>
      </c>
      <c r="I22">
        <v>6</v>
      </c>
      <c r="J22" s="20"/>
      <c r="L22" s="20"/>
      <c r="M22" t="s">
        <v>38</v>
      </c>
      <c r="N22">
        <v>10</v>
      </c>
      <c r="O22" s="20"/>
      <c r="Q22" s="20"/>
      <c r="R22" t="s">
        <v>38</v>
      </c>
      <c r="S22">
        <v>14</v>
      </c>
      <c r="T22" s="20"/>
      <c r="V22" s="20"/>
      <c r="W22" t="s">
        <v>38</v>
      </c>
      <c r="X22">
        <v>18</v>
      </c>
      <c r="Y22" s="20"/>
    </row>
    <row r="23" spans="2:25" x14ac:dyDescent="0.25">
      <c r="B23" s="20"/>
      <c r="C23" t="s">
        <v>39</v>
      </c>
      <c r="D23" t="str">
        <f>IF(ISERROR(VLOOKUP(D22,planillanotas,2,FALSE)),"no existe",VLOOKUP(D22,planillanotas,2,FALSE))</f>
        <v>CARLOS JARAMILLO</v>
      </c>
      <c r="E23" s="20"/>
      <c r="G23" s="20"/>
      <c r="H23" t="s">
        <v>39</v>
      </c>
      <c r="I23" t="str">
        <f>IF(ISERROR(VLOOKUP(I22,planillanotas,2,FALSE)),"no existe",VLOOKUP(I22,planillanotas,2,FALSE))</f>
        <v>DEISY BUSTAMANTE</v>
      </c>
      <c r="J23" s="20"/>
      <c r="L23" s="20"/>
      <c r="M23" t="s">
        <v>39</v>
      </c>
      <c r="N23" t="str">
        <f>IF(ISERROR(VLOOKUP(N22,planillanotas,2,FALSE)),"no existe",VLOOKUP(N22,planillanotas,2,FALSE))</f>
        <v>ELEANY TRUJILLO</v>
      </c>
      <c r="O23" s="20"/>
      <c r="Q23" s="20"/>
      <c r="R23" t="s">
        <v>39</v>
      </c>
      <c r="S23" t="str">
        <f>IF(ISERROR(VLOOKUP(S22,planillanotas,2,FALSE)),"no existe",VLOOKUP(S22,planillanotas,2,FALSE))</f>
        <v>JOSE DAVID VERGARA</v>
      </c>
      <c r="T23" s="20"/>
      <c r="V23" s="20"/>
      <c r="W23" t="s">
        <v>39</v>
      </c>
      <c r="X23" t="str">
        <f>IF(ISERROR(VLOOKUP(X22,planillanotas,2,FALSE)),"no existe",VLOOKUP(X22,planillanotas,2,FALSE))</f>
        <v>PABLO GOMEZ</v>
      </c>
      <c r="Y23" s="20"/>
    </row>
    <row r="24" spans="2:25" x14ac:dyDescent="0.25">
      <c r="B24" s="20"/>
      <c r="C24" t="s">
        <v>40</v>
      </c>
      <c r="D24" s="23">
        <f>IF(ISERROR(VLOOKUP(D22,planillanotas,11,FALSE)),"no existe",VLOOKUP(D22,planillanotas,11,FALSE))</f>
        <v>3.6</v>
      </c>
      <c r="E24" s="20"/>
      <c r="G24" s="20"/>
      <c r="H24" t="s">
        <v>40</v>
      </c>
      <c r="I24" s="23">
        <f>IF(ISERROR(VLOOKUP(I22,planillanotas,11,FALSE)),"no existe",VLOOKUP(I22,planillanotas,11,FALSE))</f>
        <v>3.375</v>
      </c>
      <c r="J24" s="20"/>
      <c r="L24" s="20"/>
      <c r="M24" t="s">
        <v>40</v>
      </c>
      <c r="N24" s="23">
        <f>IF(ISERROR(VLOOKUP(N22,planillanotas,11,FALSE)),"no existe",VLOOKUP(N22,planillanotas,11,FALSE))</f>
        <v>4.375</v>
      </c>
      <c r="O24" s="20"/>
      <c r="Q24" s="20"/>
      <c r="R24" t="s">
        <v>40</v>
      </c>
      <c r="S24" s="23">
        <f>IF(ISERROR(VLOOKUP(S22,planillanotas,11,FALSE)),"no existe",VLOOKUP(S22,planillanotas,11,FALSE))</f>
        <v>4.5</v>
      </c>
      <c r="T24" s="20"/>
      <c r="V24" s="20"/>
      <c r="W24" t="s">
        <v>40</v>
      </c>
      <c r="X24" s="23">
        <f>IF(ISERROR(VLOOKUP(X22,planillanotas,11,FALSE)),"no existe",VLOOKUP(X22,planillanotas,11,FALSE))</f>
        <v>3.8124999999999996</v>
      </c>
      <c r="Y24" s="20"/>
    </row>
    <row r="25" spans="2:25" x14ac:dyDescent="0.25">
      <c r="B25" s="20"/>
      <c r="C25" t="s">
        <v>41</v>
      </c>
      <c r="D25">
        <f>IF(ISERROR(VLOOKUP(D22,planillanotas,13,FALSE)),"no existe",VLOOKUP(D22,planillanotas,13,FALSE))</f>
        <v>4.5999999999999996</v>
      </c>
      <c r="E25" s="20"/>
      <c r="G25" s="20"/>
      <c r="H25" t="s">
        <v>41</v>
      </c>
      <c r="I25">
        <f>IF(ISERROR(VLOOKUP(I22,planillanotas,13,FALSE)),"no existe",VLOOKUP(I22,planillanotas,13,FALSE))</f>
        <v>4.9000000000000004</v>
      </c>
      <c r="J25" s="20"/>
      <c r="L25" s="20"/>
      <c r="M25" t="s">
        <v>41</v>
      </c>
      <c r="N25">
        <f>IF(ISERROR(VLOOKUP(N22,planillanotas,13,FALSE)),"no existe",VLOOKUP(N22,planillanotas,13,FALSE))</f>
        <v>3.8</v>
      </c>
      <c r="O25" s="20"/>
      <c r="Q25" s="20"/>
      <c r="R25" t="s">
        <v>41</v>
      </c>
      <c r="S25">
        <f>IF(ISERROR(VLOOKUP(S22,planillanotas,13,FALSE)),"no existe",VLOOKUP(S22,planillanotas,13,FALSE))</f>
        <v>3.9</v>
      </c>
      <c r="T25" s="20"/>
      <c r="V25" s="20"/>
      <c r="W25" t="s">
        <v>41</v>
      </c>
      <c r="X25">
        <f>IF(ISERROR(VLOOKUP(X22,planillanotas,13,FALSE)),"no existe",VLOOKUP(X22,planillanotas,13,FALSE))</f>
        <v>3.8</v>
      </c>
      <c r="Y25" s="20"/>
    </row>
    <row r="26" spans="2:25" x14ac:dyDescent="0.25">
      <c r="B26" s="20"/>
      <c r="C26" t="s">
        <v>46</v>
      </c>
      <c r="D26">
        <f>IF(ISERROR(VLOOKUP(D22,planillanotas,15,FALSE)),"no existe",VLOOKUP(D22,planillanotas,15,FALSE))</f>
        <v>3.2</v>
      </c>
      <c r="E26" s="20"/>
      <c r="G26" s="20"/>
      <c r="H26" t="s">
        <v>46</v>
      </c>
      <c r="I26">
        <f>IF(ISERROR(VLOOKUP(I22,planillanotas,15,FALSE)),"no existe",VLOOKUP(I22,planillanotas,15,FALSE))</f>
        <v>4.3</v>
      </c>
      <c r="J26" s="20"/>
      <c r="L26" s="20"/>
      <c r="M26" t="s">
        <v>46</v>
      </c>
      <c r="N26">
        <f>IF(ISERROR(VLOOKUP(N22,planillanotas,15,FALSE)),"no existe",VLOOKUP(N22,planillanotas,15,FALSE))</f>
        <v>5</v>
      </c>
      <c r="O26" s="20"/>
      <c r="Q26" s="20"/>
      <c r="R26" t="s">
        <v>46</v>
      </c>
      <c r="S26">
        <f>IF(ISERROR(VLOOKUP(S22,planillanotas,15,FALSE)),"no existe",VLOOKUP(S22,planillanotas,15,FALSE))</f>
        <v>3.6</v>
      </c>
      <c r="T26" s="20"/>
      <c r="V26" s="20"/>
      <c r="W26" t="s">
        <v>46</v>
      </c>
      <c r="X26">
        <f>IF(ISERROR(VLOOKUP(X22,planillanotas,15,FALSE)),"no existe",VLOOKUP(X22,planillanotas,15,FALSE))</f>
        <v>5</v>
      </c>
      <c r="Y26" s="20"/>
    </row>
    <row r="27" spans="2:25" x14ac:dyDescent="0.25">
      <c r="B27" s="20"/>
      <c r="C27" t="s">
        <v>42</v>
      </c>
      <c r="D27" s="22">
        <f>IF(ISERROR(VLOOKUP(D22,planillanotas,25,FALSE)),"no existe",VLOOKUP(D22,planillanotas,25,FALSE))</f>
        <v>3.35</v>
      </c>
      <c r="E27" s="20"/>
      <c r="G27" s="20"/>
      <c r="H27" t="s">
        <v>42</v>
      </c>
      <c r="I27" s="22">
        <f>IF(ISERROR(VLOOKUP(I22,planillanotas,25,FALSE)),"no existe",VLOOKUP(I22,planillanotas,25,FALSE))</f>
        <v>4.75</v>
      </c>
      <c r="J27" s="20"/>
      <c r="L27" s="20"/>
      <c r="M27" t="s">
        <v>42</v>
      </c>
      <c r="N27" s="22">
        <f>IF(ISERROR(VLOOKUP(N22,planillanotas,25,FALSE)),"no existe",VLOOKUP(N22,planillanotas,25,FALSE))</f>
        <v>4.9000000000000004</v>
      </c>
      <c r="O27" s="20"/>
      <c r="Q27" s="20"/>
      <c r="R27" t="s">
        <v>42</v>
      </c>
      <c r="S27" s="22">
        <f>IF(ISERROR(VLOOKUP(S22,planillanotas,25,FALSE)),"no existe",VLOOKUP(S22,planillanotas,25,FALSE))</f>
        <v>4.4000000000000004</v>
      </c>
      <c r="T27" s="20"/>
      <c r="V27" s="20"/>
      <c r="W27" t="s">
        <v>42</v>
      </c>
      <c r="X27" s="22">
        <f>IF(ISERROR(VLOOKUP(X22,planillanotas,25,FALSE)),"no existe",VLOOKUP(X22,planillanotas,25,FALSE))</f>
        <v>4.4000000000000004</v>
      </c>
      <c r="Y27" s="20"/>
    </row>
    <row r="28" spans="2:25" x14ac:dyDescent="0.25">
      <c r="B28" s="20"/>
      <c r="C28" t="s">
        <v>43</v>
      </c>
      <c r="D28">
        <f>IF(ISERROR(VLOOKUP(D22,planillanotas,21,FALSE)),"no existe",VLOOKUP(D22,planillanotas,21,FALSE))</f>
        <v>4</v>
      </c>
      <c r="E28" s="20"/>
      <c r="G28" s="20"/>
      <c r="H28" t="s">
        <v>43</v>
      </c>
      <c r="I28">
        <f>IF(ISERROR(VLOOKUP(I22,planillanotas,21,FALSE)),"no existe",VLOOKUP(I22,planillanotas,21,FALSE))</f>
        <v>3.5</v>
      </c>
      <c r="J28" s="20"/>
      <c r="L28" s="20"/>
      <c r="M28" t="s">
        <v>43</v>
      </c>
      <c r="N28">
        <f>IF(ISERROR(VLOOKUP(N22,planillanotas,21,FALSE)),"no existe",VLOOKUP(N22,planillanotas,21,FALSE))</f>
        <v>4.5</v>
      </c>
      <c r="O28" s="20"/>
      <c r="Q28" s="20"/>
      <c r="R28" t="s">
        <v>43</v>
      </c>
      <c r="S28">
        <f>IF(ISERROR(VLOOKUP(S22,planillanotas,21,FALSE)),"no existe",VLOOKUP(S22,planillanotas,21,FALSE))</f>
        <v>3</v>
      </c>
      <c r="T28" s="20"/>
      <c r="V28" s="20"/>
      <c r="W28" t="s">
        <v>43</v>
      </c>
      <c r="X28">
        <f>IF(ISERROR(VLOOKUP(X22,planillanotas,21,FALSE)),"no existe",VLOOKUP(X22,planillanotas,21,FALSE))</f>
        <v>4.5</v>
      </c>
      <c r="Y28" s="20"/>
    </row>
    <row r="29" spans="2:25" x14ac:dyDescent="0.25">
      <c r="B29" s="20"/>
      <c r="C29" t="s">
        <v>44</v>
      </c>
      <c r="D29" s="22">
        <f>IF(ISERROR(VLOOKUP(D22,planillanotas,23,FALSE)),"no existe",VLOOKUP(D22,planillanotas,23,FALSE))</f>
        <v>3.71</v>
      </c>
      <c r="E29" s="20"/>
      <c r="G29" s="20"/>
      <c r="H29" t="s">
        <v>44</v>
      </c>
      <c r="I29" s="22">
        <f>IF(ISERROR(VLOOKUP(I22,planillanotas,23,FALSE)),"no existe",VLOOKUP(I22,planillanotas,23,FALSE))</f>
        <v>4.1524999999999999</v>
      </c>
      <c r="J29" s="20"/>
      <c r="L29" s="20"/>
      <c r="M29" t="s">
        <v>44</v>
      </c>
      <c r="N29" s="22">
        <f>IF(ISERROR(VLOOKUP(N22,planillanotas,23,FALSE)),"no existe",VLOOKUP(N22,planillanotas,23,FALSE))</f>
        <v>4.5025000000000004</v>
      </c>
      <c r="O29" s="20"/>
      <c r="Q29" s="20"/>
      <c r="R29" t="s">
        <v>44</v>
      </c>
      <c r="S29" s="22">
        <f>IF(ISERROR(VLOOKUP(S22,planillanotas,23,FALSE)),"no existe",VLOOKUP(S22,planillanotas,23,FALSE))</f>
        <v>4.03</v>
      </c>
      <c r="T29" s="20"/>
      <c r="V29" s="20"/>
      <c r="W29" t="s">
        <v>44</v>
      </c>
      <c r="X29" s="22">
        <f>IF(ISERROR(VLOOKUP(X22,planillanotas,23,FALSE)),"no existe",VLOOKUP(X22,planillanotas,23,FALSE))</f>
        <v>4.2337499999999997</v>
      </c>
      <c r="Y29" s="20"/>
    </row>
    <row r="30" spans="2:25" x14ac:dyDescent="0.25">
      <c r="B30" s="20"/>
      <c r="E30" s="20"/>
      <c r="G30" s="20"/>
      <c r="J30" s="20"/>
      <c r="L30" s="20"/>
      <c r="O30" s="20"/>
      <c r="Q30" s="20"/>
      <c r="T30" s="20"/>
      <c r="V30" s="20"/>
      <c r="Y30" s="20"/>
    </row>
    <row r="31" spans="2:25" x14ac:dyDescent="0.25">
      <c r="B31" s="20"/>
      <c r="C31" s="20"/>
      <c r="D31" s="20"/>
      <c r="E31" s="20"/>
      <c r="G31" s="20"/>
      <c r="H31" s="20"/>
      <c r="I31" s="20"/>
      <c r="J31" s="20"/>
      <c r="L31" s="20"/>
      <c r="M31" s="20"/>
      <c r="N31" s="20"/>
      <c r="O31" s="20"/>
      <c r="Q31" s="20"/>
      <c r="R31" s="20"/>
      <c r="S31" s="20"/>
      <c r="T31" s="20"/>
      <c r="V31" s="20"/>
      <c r="W31" s="20"/>
      <c r="X31" s="20"/>
      <c r="Y31" s="20"/>
    </row>
    <row r="33" spans="2:25" x14ac:dyDescent="0.25">
      <c r="B33" s="20"/>
      <c r="C33" s="20"/>
      <c r="D33" s="20"/>
      <c r="E33" s="20"/>
      <c r="G33" s="20"/>
      <c r="H33" s="20"/>
      <c r="I33" s="20"/>
      <c r="J33" s="20"/>
      <c r="L33" s="20"/>
      <c r="M33" s="20"/>
      <c r="N33" s="20"/>
      <c r="O33" s="20"/>
      <c r="Q33" s="20"/>
      <c r="R33" s="20"/>
      <c r="S33" s="20"/>
      <c r="T33" s="20"/>
      <c r="V33" s="20"/>
      <c r="W33" s="20"/>
      <c r="X33" s="20"/>
      <c r="Y33" s="20"/>
    </row>
    <row r="34" spans="2:25" ht="15" customHeight="1" x14ac:dyDescent="0.25">
      <c r="B34" s="20"/>
      <c r="D34" s="40" t="s">
        <v>45</v>
      </c>
      <c r="E34" s="20"/>
      <c r="G34" s="20"/>
      <c r="I34" s="40" t="s">
        <v>45</v>
      </c>
      <c r="J34" s="20"/>
      <c r="L34" s="20"/>
      <c r="N34" s="40" t="s">
        <v>45</v>
      </c>
      <c r="O34" s="20"/>
      <c r="Q34" s="20"/>
      <c r="S34" s="40" t="s">
        <v>45</v>
      </c>
      <c r="T34" s="20"/>
      <c r="V34" s="20"/>
      <c r="X34" s="40" t="s">
        <v>45</v>
      </c>
      <c r="Y34" s="20"/>
    </row>
    <row r="35" spans="2:25" ht="15" customHeight="1" x14ac:dyDescent="0.25">
      <c r="B35" s="20"/>
      <c r="D35" s="40"/>
      <c r="E35" s="20"/>
      <c r="G35" s="20"/>
      <c r="I35" s="40"/>
      <c r="J35" s="20"/>
      <c r="L35" s="20"/>
      <c r="N35" s="40"/>
      <c r="O35" s="20"/>
      <c r="Q35" s="20"/>
      <c r="S35" s="40"/>
      <c r="T35" s="20"/>
      <c r="V35" s="20"/>
      <c r="X35" s="40"/>
      <c r="Y35" s="20"/>
    </row>
    <row r="36" spans="2:25" ht="15" customHeight="1" x14ac:dyDescent="0.25">
      <c r="B36" s="20"/>
      <c r="D36" s="40"/>
      <c r="E36" s="20"/>
      <c r="G36" s="20"/>
      <c r="I36" s="40"/>
      <c r="J36" s="20"/>
      <c r="L36" s="20"/>
      <c r="N36" s="40"/>
      <c r="O36" s="20"/>
      <c r="Q36" s="20"/>
      <c r="S36" s="40"/>
      <c r="T36" s="20"/>
      <c r="V36" s="20"/>
      <c r="X36" s="40"/>
      <c r="Y36" s="20"/>
    </row>
    <row r="37" spans="2:25" x14ac:dyDescent="0.25">
      <c r="B37" s="20"/>
      <c r="C37" t="s">
        <v>38</v>
      </c>
      <c r="D37">
        <v>3</v>
      </c>
      <c r="E37" s="20"/>
      <c r="G37" s="20"/>
      <c r="H37" t="s">
        <v>38</v>
      </c>
      <c r="I37">
        <v>7</v>
      </c>
      <c r="J37" s="20"/>
      <c r="L37" s="20"/>
      <c r="M37" t="s">
        <v>38</v>
      </c>
      <c r="N37">
        <v>11</v>
      </c>
      <c r="O37" s="20"/>
      <c r="Q37" s="20"/>
      <c r="R37" t="s">
        <v>38</v>
      </c>
      <c r="S37">
        <v>15</v>
      </c>
      <c r="T37" s="20"/>
      <c r="V37" s="20"/>
      <c r="W37" t="s">
        <v>38</v>
      </c>
      <c r="X37">
        <v>19</v>
      </c>
      <c r="Y37" s="20"/>
    </row>
    <row r="38" spans="2:25" x14ac:dyDescent="0.25">
      <c r="B38" s="20"/>
      <c r="C38" t="s">
        <v>39</v>
      </c>
      <c r="D38" t="str">
        <f>IF(ISERROR(VLOOKUP(D37,planillanotas,2,FALSE)),"no existe",VLOOKUP(D37,planillanotas,2,FALSE))</f>
        <v>CARLOS VERGARA</v>
      </c>
      <c r="E38" s="20"/>
      <c r="G38" s="20"/>
      <c r="H38" t="s">
        <v>39</v>
      </c>
      <c r="I38" t="str">
        <f>IF(ISERROR(VLOOKUP(I37,planillanotas,2,FALSE)),"no existe",VLOOKUP(I37,planillanotas,2,FALSE))</f>
        <v>DEISY HERRERA</v>
      </c>
      <c r="J38" s="20"/>
      <c r="L38" s="20"/>
      <c r="M38" t="s">
        <v>39</v>
      </c>
      <c r="N38" t="str">
        <f>IF(ISERROR(VLOOKUP(N37,planillanotas,2,FALSE)),"no existe",VLOOKUP(N37,planillanotas,2,FALSE))</f>
        <v>FREDY MONTES</v>
      </c>
      <c r="O38" s="20"/>
      <c r="Q38" s="20"/>
      <c r="R38" t="s">
        <v>39</v>
      </c>
      <c r="S38" t="str">
        <f>IF(ISERROR(VLOOKUP(S37,planillanotas,2,FALSE)),"no existe",VLOOKUP(S37,planillanotas,2,FALSE))</f>
        <v>LAURA GONZALEZ</v>
      </c>
      <c r="T38" s="20"/>
      <c r="V38" s="20"/>
      <c r="W38" t="s">
        <v>39</v>
      </c>
      <c r="X38" t="str">
        <f>IF(ISERROR(VLOOKUP(X37,planillanotas,2,FALSE)),"no existe",VLOOKUP(X37,planillanotas,2,FALSE))</f>
        <v>ROBINSON VARGAS</v>
      </c>
      <c r="Y38" s="20"/>
    </row>
    <row r="39" spans="2:25" x14ac:dyDescent="0.25">
      <c r="B39" s="20"/>
      <c r="C39" t="s">
        <v>40</v>
      </c>
      <c r="D39" s="23">
        <f>IF(ISERROR(VLOOKUP(D37,planillanotas,11,FALSE)),"no existe",VLOOKUP(D37,planillanotas,11,FALSE))</f>
        <v>4.5374999999999996</v>
      </c>
      <c r="E39" s="20"/>
      <c r="G39" s="20"/>
      <c r="H39" t="s">
        <v>40</v>
      </c>
      <c r="I39" s="23">
        <f>IF(ISERROR(VLOOKUP(I37,planillanotas,11,FALSE)),"no existe",VLOOKUP(I37,planillanotas,11,FALSE))</f>
        <v>4.375</v>
      </c>
      <c r="J39" s="20"/>
      <c r="L39" s="20"/>
      <c r="M39" t="s">
        <v>40</v>
      </c>
      <c r="N39" s="23">
        <f>IF(ISERROR(VLOOKUP(N37,planillanotas,11,FALSE)),"no existe",VLOOKUP(N37,planillanotas,11,FALSE))</f>
        <v>4.0125000000000002</v>
      </c>
      <c r="O39" s="20"/>
      <c r="Q39" s="20"/>
      <c r="R39" t="s">
        <v>40</v>
      </c>
      <c r="S39" s="23">
        <f>IF(ISERROR(VLOOKUP(S37,planillanotas,11,FALSE)),"no existe",VLOOKUP(S37,planillanotas,11,FALSE))</f>
        <v>4.3624999999999998</v>
      </c>
      <c r="T39" s="20"/>
      <c r="V39" s="20"/>
      <c r="W39" t="s">
        <v>40</v>
      </c>
      <c r="X39" s="23">
        <f>IF(ISERROR(VLOOKUP(X37,planillanotas,11,FALSE)),"no existe",VLOOKUP(X37,planillanotas,11,FALSE))</f>
        <v>4.625</v>
      </c>
      <c r="Y39" s="20"/>
    </row>
    <row r="40" spans="2:25" x14ac:dyDescent="0.25">
      <c r="B40" s="20"/>
      <c r="C40" t="s">
        <v>41</v>
      </c>
      <c r="D40">
        <f>IF(ISERROR(VLOOKUP(D37,planillanotas,13,FALSE)),"no existe",VLOOKUP(D37,planillanotas,13,FALSE))</f>
        <v>4.5</v>
      </c>
      <c r="E40" s="20"/>
      <c r="G40" s="20"/>
      <c r="H40" t="s">
        <v>41</v>
      </c>
      <c r="I40">
        <f>IF(ISERROR(VLOOKUP(I37,planillanotas,13,FALSE)),"no existe",VLOOKUP(I37,planillanotas,13,FALSE))</f>
        <v>2</v>
      </c>
      <c r="J40" s="20"/>
      <c r="L40" s="20"/>
      <c r="M40" t="s">
        <v>41</v>
      </c>
      <c r="N40">
        <f>IF(ISERROR(VLOOKUP(N37,planillanotas,13,FALSE)),"no existe",VLOOKUP(N37,planillanotas,13,FALSE))</f>
        <v>4.5</v>
      </c>
      <c r="O40" s="20"/>
      <c r="Q40" s="20"/>
      <c r="R40" t="s">
        <v>41</v>
      </c>
      <c r="S40">
        <f>IF(ISERROR(VLOOKUP(S37,planillanotas,13,FALSE)),"no existe",VLOOKUP(S37,planillanotas,13,FALSE))</f>
        <v>0</v>
      </c>
      <c r="T40" s="20"/>
      <c r="V40" s="20"/>
      <c r="W40" t="s">
        <v>41</v>
      </c>
      <c r="X40">
        <f>IF(ISERROR(VLOOKUP(X37,planillanotas,13,FALSE)),"no existe",VLOOKUP(X37,planillanotas,13,FALSE))</f>
        <v>3.5</v>
      </c>
      <c r="Y40" s="20"/>
    </row>
    <row r="41" spans="2:25" x14ac:dyDescent="0.25">
      <c r="B41" s="20"/>
      <c r="C41" t="s">
        <v>46</v>
      </c>
      <c r="D41">
        <f>IF(ISERROR(VLOOKUP(D37,planillanotas,15,FALSE)),"no existe",VLOOKUP(D37,planillanotas,15,FALSE))</f>
        <v>4.5999999999999996</v>
      </c>
      <c r="E41" s="20"/>
      <c r="G41" s="20"/>
      <c r="H41" t="s">
        <v>46</v>
      </c>
      <c r="I41">
        <f>IF(ISERROR(VLOOKUP(I37,planillanotas,15,FALSE)),"no existe",VLOOKUP(I37,planillanotas,15,FALSE))</f>
        <v>5</v>
      </c>
      <c r="J41" s="20"/>
      <c r="L41" s="20"/>
      <c r="M41" t="s">
        <v>46</v>
      </c>
      <c r="N41">
        <f>IF(ISERROR(VLOOKUP(N37,planillanotas,15,FALSE)),"no existe",VLOOKUP(N37,planillanotas,15,FALSE))</f>
        <v>5</v>
      </c>
      <c r="O41" s="20"/>
      <c r="Q41" s="20"/>
      <c r="R41" t="s">
        <v>46</v>
      </c>
      <c r="S41">
        <f>IF(ISERROR(VLOOKUP(S37,planillanotas,15,FALSE)),"no existe",VLOOKUP(S37,planillanotas,15,FALSE))</f>
        <v>3.1</v>
      </c>
      <c r="T41" s="20"/>
      <c r="V41" s="20"/>
      <c r="W41" t="s">
        <v>46</v>
      </c>
      <c r="X41">
        <f>IF(ISERROR(VLOOKUP(X37,planillanotas,15,FALSE)),"no existe",VLOOKUP(X37,planillanotas,15,FALSE))</f>
        <v>5</v>
      </c>
      <c r="Y41" s="20"/>
    </row>
    <row r="42" spans="2:25" x14ac:dyDescent="0.25">
      <c r="B42" s="20"/>
      <c r="C42" t="s">
        <v>42</v>
      </c>
      <c r="D42" s="22">
        <f>IF(ISERROR(VLOOKUP(D37,planillanotas,25,FALSE)),"no existe",VLOOKUP(D37,planillanotas,25,FALSE))</f>
        <v>4.1500000000000004</v>
      </c>
      <c r="E42" s="20"/>
      <c r="G42" s="20"/>
      <c r="H42" t="s">
        <v>42</v>
      </c>
      <c r="I42" s="22">
        <f>IF(ISERROR(VLOOKUP(I37,planillanotas,25,FALSE)),"no existe",VLOOKUP(I37,planillanotas,25,FALSE))</f>
        <v>2.95</v>
      </c>
      <c r="J42" s="20"/>
      <c r="L42" s="20"/>
      <c r="M42" t="s">
        <v>42</v>
      </c>
      <c r="N42" s="22">
        <f>IF(ISERROR(VLOOKUP(N37,planillanotas,25,FALSE)),"no existe",VLOOKUP(N37,planillanotas,25,FALSE))</f>
        <v>4.4499999999999993</v>
      </c>
      <c r="O42" s="20"/>
      <c r="Q42" s="20"/>
      <c r="R42" t="s">
        <v>42</v>
      </c>
      <c r="S42" s="22">
        <f>IF(ISERROR(VLOOKUP(S37,planillanotas,25,FALSE)),"no existe",VLOOKUP(S37,planillanotas,25,FALSE))</f>
        <v>4.1500000000000004</v>
      </c>
      <c r="T42" s="20"/>
      <c r="V42" s="20"/>
      <c r="W42" t="s">
        <v>42</v>
      </c>
      <c r="X42" s="22">
        <f>IF(ISERROR(VLOOKUP(X37,planillanotas,25,FALSE)),"no existe",VLOOKUP(X37,planillanotas,25,FALSE))</f>
        <v>4</v>
      </c>
      <c r="Y42" s="20"/>
    </row>
    <row r="43" spans="2:25" x14ac:dyDescent="0.25">
      <c r="B43" s="20"/>
      <c r="C43" t="s">
        <v>43</v>
      </c>
      <c r="D43">
        <f>IF(ISERROR(VLOOKUP(D37,planillanotas,21,FALSE)),"no existe",VLOOKUP(D37,planillanotas,21,FALSE))</f>
        <v>4</v>
      </c>
      <c r="E43" s="20"/>
      <c r="G43" s="20"/>
      <c r="H43" t="s">
        <v>43</v>
      </c>
      <c r="I43">
        <f>IF(ISERROR(VLOOKUP(I37,planillanotas,21,FALSE)),"no existe",VLOOKUP(I37,planillanotas,21,FALSE))</f>
        <v>4.5</v>
      </c>
      <c r="J43" s="20"/>
      <c r="L43" s="20"/>
      <c r="M43" t="s">
        <v>43</v>
      </c>
      <c r="N43">
        <f>IF(ISERROR(VLOOKUP(N37,planillanotas,21,FALSE)),"no existe",VLOOKUP(N37,planillanotas,21,FALSE))</f>
        <v>3</v>
      </c>
      <c r="O43" s="20"/>
      <c r="Q43" s="20"/>
      <c r="R43" t="s">
        <v>43</v>
      </c>
      <c r="S43">
        <f>IF(ISERROR(VLOOKUP(S37,planillanotas,21,FALSE)),"no existe",VLOOKUP(S37,planillanotas,21,FALSE))</f>
        <v>4</v>
      </c>
      <c r="T43" s="20"/>
      <c r="V43" s="20"/>
      <c r="W43" t="s">
        <v>43</v>
      </c>
      <c r="X43">
        <f>IF(ISERROR(VLOOKUP(X37,planillanotas,21,FALSE)),"no existe",VLOOKUP(X37,planillanotas,21,FALSE))</f>
        <v>4.5</v>
      </c>
      <c r="Y43" s="20"/>
    </row>
    <row r="44" spans="2:25" x14ac:dyDescent="0.25">
      <c r="B44" s="20"/>
      <c r="C44" t="s">
        <v>44</v>
      </c>
      <c r="D44" s="22">
        <f>IF(ISERROR(VLOOKUP(D37,planillanotas,23,FALSE)),"no existe",VLOOKUP(D37,planillanotas,23,FALSE))</f>
        <v>4.4112499999999999</v>
      </c>
      <c r="E44" s="20"/>
      <c r="G44" s="20"/>
      <c r="H44" t="s">
        <v>44</v>
      </c>
      <c r="I44" s="22">
        <f>IF(ISERROR(VLOOKUP(I37,planillanotas,23,FALSE)),"no existe",VLOOKUP(I37,planillanotas,23,FALSE))</f>
        <v>3.7525000000000004</v>
      </c>
      <c r="J44" s="20"/>
      <c r="L44" s="20"/>
      <c r="M44" t="s">
        <v>44</v>
      </c>
      <c r="N44" s="22">
        <f>IF(ISERROR(VLOOKUP(N37,planillanotas,23,FALSE)),"no existe",VLOOKUP(N37,planillanotas,23,FALSE))</f>
        <v>4.2937500000000002</v>
      </c>
      <c r="O44" s="20"/>
      <c r="Q44" s="20"/>
      <c r="R44" t="s">
        <v>44</v>
      </c>
      <c r="S44" s="22">
        <f>IF(ISERROR(VLOOKUP(S37,planillanotas,23,FALSE)),"no existe",VLOOKUP(S37,planillanotas,23,FALSE))</f>
        <v>3.1587499999999999</v>
      </c>
      <c r="T44" s="20"/>
      <c r="V44" s="20"/>
      <c r="W44" t="s">
        <v>44</v>
      </c>
      <c r="X44" s="22">
        <f>IF(ISERROR(VLOOKUP(X37,planillanotas,23,FALSE)),"no existe",VLOOKUP(X37,planillanotas,23,FALSE))</f>
        <v>4.3374999999999995</v>
      </c>
      <c r="Y44" s="20"/>
    </row>
    <row r="45" spans="2:25" x14ac:dyDescent="0.25">
      <c r="B45" s="20"/>
      <c r="E45" s="20"/>
      <c r="G45" s="20"/>
      <c r="J45" s="20"/>
      <c r="L45" s="20"/>
      <c r="O45" s="20"/>
      <c r="Q45" s="20"/>
      <c r="T45" s="20"/>
      <c r="V45" s="20"/>
      <c r="Y45" s="20"/>
    </row>
    <row r="46" spans="2:25" x14ac:dyDescent="0.25">
      <c r="B46" s="20"/>
      <c r="C46" s="20"/>
      <c r="D46" s="20"/>
      <c r="E46" s="20"/>
      <c r="G46" s="20"/>
      <c r="H46" s="20"/>
      <c r="I46" s="20"/>
      <c r="J46" s="20"/>
      <c r="L46" s="20"/>
      <c r="M46" s="20"/>
      <c r="N46" s="20"/>
      <c r="O46" s="20"/>
      <c r="Q46" s="20"/>
      <c r="R46" s="20"/>
      <c r="S46" s="20"/>
      <c r="T46" s="20"/>
      <c r="V46" s="20"/>
      <c r="W46" s="20"/>
      <c r="X46" s="20"/>
      <c r="Y46" s="20"/>
    </row>
    <row r="48" spans="2:25" x14ac:dyDescent="0.25">
      <c r="B48" s="20"/>
      <c r="C48" s="20"/>
      <c r="D48" s="20"/>
      <c r="E48" s="20"/>
      <c r="G48" s="20"/>
      <c r="H48" s="20"/>
      <c r="I48" s="20"/>
      <c r="J48" s="20"/>
      <c r="L48" s="20"/>
      <c r="M48" s="20"/>
      <c r="N48" s="20"/>
      <c r="O48" s="20"/>
      <c r="Q48" s="20"/>
      <c r="R48" s="20"/>
      <c r="S48" s="20"/>
      <c r="T48" s="20"/>
      <c r="V48" s="20"/>
      <c r="W48" s="20"/>
      <c r="X48" s="20"/>
      <c r="Y48" s="20"/>
    </row>
    <row r="49" spans="2:25" ht="15" customHeight="1" x14ac:dyDescent="0.25">
      <c r="B49" s="20"/>
      <c r="D49" s="40" t="s">
        <v>45</v>
      </c>
      <c r="E49" s="20"/>
      <c r="G49" s="20"/>
      <c r="I49" s="40" t="s">
        <v>45</v>
      </c>
      <c r="J49" s="20"/>
      <c r="L49" s="20"/>
      <c r="N49" s="40" t="s">
        <v>45</v>
      </c>
      <c r="O49" s="20"/>
      <c r="Q49" s="20"/>
      <c r="S49" s="40" t="s">
        <v>45</v>
      </c>
      <c r="T49" s="20"/>
      <c r="V49" s="20"/>
      <c r="X49" s="40" t="s">
        <v>45</v>
      </c>
      <c r="Y49" s="20"/>
    </row>
    <row r="50" spans="2:25" ht="15" customHeight="1" x14ac:dyDescent="0.25">
      <c r="B50" s="20"/>
      <c r="D50" s="40"/>
      <c r="E50" s="20"/>
      <c r="G50" s="20"/>
      <c r="I50" s="40"/>
      <c r="J50" s="20"/>
      <c r="L50" s="20"/>
      <c r="N50" s="40"/>
      <c r="O50" s="20"/>
      <c r="Q50" s="20"/>
      <c r="S50" s="40"/>
      <c r="T50" s="20"/>
      <c r="V50" s="20"/>
      <c r="X50" s="40"/>
      <c r="Y50" s="20"/>
    </row>
    <row r="51" spans="2:25" ht="15" customHeight="1" x14ac:dyDescent="0.25">
      <c r="B51" s="20"/>
      <c r="D51" s="40"/>
      <c r="E51" s="20"/>
      <c r="G51" s="20"/>
      <c r="I51" s="40"/>
      <c r="J51" s="20"/>
      <c r="L51" s="20"/>
      <c r="N51" s="40"/>
      <c r="O51" s="20"/>
      <c r="Q51" s="20"/>
      <c r="S51" s="40"/>
      <c r="T51" s="20"/>
      <c r="V51" s="20"/>
      <c r="X51" s="40"/>
      <c r="Y51" s="20"/>
    </row>
    <row r="52" spans="2:25" x14ac:dyDescent="0.25">
      <c r="B52" s="20"/>
      <c r="C52" t="s">
        <v>38</v>
      </c>
      <c r="D52">
        <v>4</v>
      </c>
      <c r="E52" s="20"/>
      <c r="G52" s="20"/>
      <c r="H52" t="s">
        <v>38</v>
      </c>
      <c r="I52">
        <v>8</v>
      </c>
      <c r="J52" s="20"/>
      <c r="L52" s="20"/>
      <c r="M52" t="s">
        <v>38</v>
      </c>
      <c r="N52">
        <v>12</v>
      </c>
      <c r="O52" s="20"/>
      <c r="Q52" s="20"/>
      <c r="R52" t="s">
        <v>38</v>
      </c>
      <c r="S52">
        <v>16</v>
      </c>
      <c r="T52" s="20"/>
      <c r="V52" s="20"/>
      <c r="W52" t="s">
        <v>38</v>
      </c>
      <c r="X52">
        <v>20</v>
      </c>
      <c r="Y52" s="20"/>
    </row>
    <row r="53" spans="2:25" x14ac:dyDescent="0.25">
      <c r="B53" s="20"/>
      <c r="C53" t="s">
        <v>39</v>
      </c>
      <c r="D53" t="str">
        <f>IF(ISERROR(VLOOKUP(D52,planillanotas,2,FALSE)),"no existe",VLOOKUP(D52,planillanotas,2,FALSE))</f>
        <v>CESAR GUARIN</v>
      </c>
      <c r="E53" s="20"/>
      <c r="G53" s="20"/>
      <c r="H53" t="s">
        <v>39</v>
      </c>
      <c r="I53" t="str">
        <f>IF(ISERROR(VLOOKUP(I52,planillanotas,2,FALSE)),"no existe",VLOOKUP(I52,planillanotas,2,FALSE))</f>
        <v>DIANA VALENCIA</v>
      </c>
      <c r="J53" s="20"/>
      <c r="L53" s="20"/>
      <c r="M53" t="s">
        <v>39</v>
      </c>
      <c r="N53" t="str">
        <f>IF(ISERROR(VLOOKUP(N52,planillanotas,2,FALSE)),"no existe",VLOOKUP(N52,planillanotas,2,FALSE))</f>
        <v>JHON TOBON</v>
      </c>
      <c r="O53" s="20"/>
      <c r="Q53" s="20"/>
      <c r="R53" t="s">
        <v>39</v>
      </c>
      <c r="S53" t="str">
        <f>IF(ISERROR(VLOOKUP(S52,planillanotas,2,FALSE)),"no existe",VLOOKUP(S52,planillanotas,2,FALSE))</f>
        <v>LINA JARAMILLO</v>
      </c>
      <c r="T53" s="20"/>
      <c r="V53" s="20"/>
      <c r="W53" t="s">
        <v>39</v>
      </c>
      <c r="X53" t="str">
        <f>IF(ISERROR(VLOOKUP(X52,planillanotas,2,FALSE)),"no existe",VLOOKUP(X52,planillanotas,2,FALSE))</f>
        <v>SANDRA MONTOYA</v>
      </c>
      <c r="Y53" s="20"/>
    </row>
    <row r="54" spans="2:25" x14ac:dyDescent="0.25">
      <c r="B54" s="20"/>
      <c r="C54" t="s">
        <v>40</v>
      </c>
      <c r="D54" s="23">
        <f>IF(ISERROR(VLOOKUP(D52,planillanotas,11,FALSE)),"no existe",VLOOKUP(D52,planillanotas,11,FALSE))</f>
        <v>3.9624999999999999</v>
      </c>
      <c r="E54" s="20"/>
      <c r="G54" s="20"/>
      <c r="H54" t="s">
        <v>40</v>
      </c>
      <c r="I54" s="23">
        <f>IF(ISERROR(VLOOKUP(I52,planillanotas,11,FALSE)),"no existe",VLOOKUP(I52,planillanotas,11,FALSE))</f>
        <v>1.7875000000000001</v>
      </c>
      <c r="J54" s="20"/>
      <c r="L54" s="20"/>
      <c r="M54" t="s">
        <v>40</v>
      </c>
      <c r="N54" s="23">
        <f>IF(ISERROR(VLOOKUP(N52,planillanotas,11,FALSE)),"no existe",VLOOKUP(N52,planillanotas,11,FALSE))</f>
        <v>3.55</v>
      </c>
      <c r="O54" s="20"/>
      <c r="Q54" s="20"/>
      <c r="R54" t="s">
        <v>40</v>
      </c>
      <c r="S54" s="23">
        <f>IF(ISERROR(VLOOKUP(S52,planillanotas,11,FALSE)),"no existe",VLOOKUP(S52,planillanotas,11,FALSE))</f>
        <v>4.1124999999999998</v>
      </c>
      <c r="T54" s="20"/>
      <c r="V54" s="20"/>
      <c r="W54" t="s">
        <v>40</v>
      </c>
      <c r="X54" s="23">
        <f>IF(ISERROR(VLOOKUP(X52,planillanotas,11,FALSE)),"no existe",VLOOKUP(X52,planillanotas,11,FALSE))</f>
        <v>4.2125000000000004</v>
      </c>
      <c r="Y54" s="20"/>
    </row>
    <row r="55" spans="2:25" x14ac:dyDescent="0.25">
      <c r="B55" s="20"/>
      <c r="C55" t="s">
        <v>41</v>
      </c>
      <c r="D55">
        <f>IF(ISERROR(VLOOKUP(D52,planillanotas,13,FALSE)),"no existe",VLOOKUP(D52,planillanotas,13,FALSE))</f>
        <v>2.9</v>
      </c>
      <c r="E55" s="20"/>
      <c r="G55" s="20"/>
      <c r="H55" t="s">
        <v>41</v>
      </c>
      <c r="I55">
        <f>IF(ISERROR(VLOOKUP(I52,planillanotas,13,FALSE)),"no existe",VLOOKUP(I52,planillanotas,13,FALSE))</f>
        <v>3</v>
      </c>
      <c r="J55" s="20"/>
      <c r="L55" s="20"/>
      <c r="M55" t="s">
        <v>41</v>
      </c>
      <c r="N55">
        <f>IF(ISERROR(VLOOKUP(N52,planillanotas,13,FALSE)),"no existe",VLOOKUP(N52,planillanotas,13,FALSE))</f>
        <v>4.5</v>
      </c>
      <c r="O55" s="20"/>
      <c r="Q55" s="20"/>
      <c r="R55" t="s">
        <v>41</v>
      </c>
      <c r="S55">
        <f>IF(ISERROR(VLOOKUP(S52,planillanotas,13,FALSE)),"no existe",VLOOKUP(S52,planillanotas,13,FALSE))</f>
        <v>4.8</v>
      </c>
      <c r="T55" s="20"/>
      <c r="V55" s="20"/>
      <c r="W55" t="s">
        <v>41</v>
      </c>
      <c r="X55">
        <f>IF(ISERROR(VLOOKUP(X52,planillanotas,13,FALSE)),"no existe",VLOOKUP(X52,planillanotas,13,FALSE))</f>
        <v>4</v>
      </c>
      <c r="Y55" s="20"/>
    </row>
    <row r="56" spans="2:25" x14ac:dyDescent="0.25">
      <c r="B56" s="20"/>
      <c r="C56" t="s">
        <v>46</v>
      </c>
      <c r="D56">
        <f>IF(ISERROR(VLOOKUP(D52,planillanotas,15,FALSE)),"no existe",VLOOKUP(D52,planillanotas,15,FALSE))</f>
        <v>3</v>
      </c>
      <c r="E56" s="20"/>
      <c r="G56" s="20"/>
      <c r="H56" t="s">
        <v>46</v>
      </c>
      <c r="I56">
        <f>IF(ISERROR(VLOOKUP(I52,planillanotas,15,FALSE)),"no existe",VLOOKUP(I52,planillanotas,15,FALSE))</f>
        <v>3.9</v>
      </c>
      <c r="J56" s="20"/>
      <c r="L56" s="20"/>
      <c r="M56" t="s">
        <v>46</v>
      </c>
      <c r="N56">
        <f>IF(ISERROR(VLOOKUP(N52,planillanotas,15,FALSE)),"no existe",VLOOKUP(N52,planillanotas,15,FALSE))</f>
        <v>4</v>
      </c>
      <c r="O56" s="20"/>
      <c r="Q56" s="20"/>
      <c r="R56" t="s">
        <v>46</v>
      </c>
      <c r="S56">
        <f>IF(ISERROR(VLOOKUP(S52,planillanotas,15,FALSE)),"no existe",VLOOKUP(S52,planillanotas,15,FALSE))</f>
        <v>3.7</v>
      </c>
      <c r="T56" s="20"/>
      <c r="V56" s="20"/>
      <c r="W56" t="s">
        <v>46</v>
      </c>
      <c r="X56">
        <f>IF(ISERROR(VLOOKUP(X52,planillanotas,15,FALSE)),"no existe",VLOOKUP(X52,planillanotas,15,FALSE))</f>
        <v>5</v>
      </c>
      <c r="Y56" s="20"/>
    </row>
    <row r="57" spans="2:25" x14ac:dyDescent="0.25">
      <c r="B57" s="20"/>
      <c r="C57" t="s">
        <v>42</v>
      </c>
      <c r="D57" s="22">
        <f>IF(ISERROR(VLOOKUP(D52,planillanotas,25,FALSE)),"no existe",VLOOKUP(D52,planillanotas,25,FALSE))</f>
        <v>2.75</v>
      </c>
      <c r="E57" s="20"/>
      <c r="G57" s="20"/>
      <c r="H57" t="s">
        <v>42</v>
      </c>
      <c r="I57" s="22">
        <f>IF(ISERROR(VLOOKUP(I52,planillanotas,25,FALSE)),"no existe",VLOOKUP(I52,planillanotas,25,FALSE))</f>
        <v>3.25</v>
      </c>
      <c r="J57" s="20"/>
      <c r="L57" s="20"/>
      <c r="M57" t="s">
        <v>42</v>
      </c>
      <c r="N57" s="22">
        <f>IF(ISERROR(VLOOKUP(N52,planillanotas,25,FALSE)),"no existe",VLOOKUP(N52,planillanotas,25,FALSE))</f>
        <v>4.1500000000000004</v>
      </c>
      <c r="O57" s="20"/>
      <c r="Q57" s="20"/>
      <c r="R57" t="s">
        <v>42</v>
      </c>
      <c r="S57" s="22">
        <f>IF(ISERROR(VLOOKUP(S52,planillanotas,25,FALSE)),"no existe",VLOOKUP(S52,planillanotas,25,FALSE))</f>
        <v>3.7</v>
      </c>
      <c r="T57" s="20"/>
      <c r="V57" s="20"/>
      <c r="W57" t="s">
        <v>42</v>
      </c>
      <c r="X57" s="22">
        <f>IF(ISERROR(VLOOKUP(X52,planillanotas,25,FALSE)),"no existe",VLOOKUP(X52,planillanotas,25,FALSE))</f>
        <v>3.95</v>
      </c>
      <c r="Y57" s="20"/>
    </row>
    <row r="58" spans="2:25" x14ac:dyDescent="0.25">
      <c r="B58" s="20"/>
      <c r="C58" t="s">
        <v>43</v>
      </c>
      <c r="D58">
        <f>IF(ISERROR(VLOOKUP(D52,planillanotas,21,FALSE)),"no existe",VLOOKUP(D52,planillanotas,21,FALSE))</f>
        <v>3.5</v>
      </c>
      <c r="E58" s="20"/>
      <c r="G58" s="20"/>
      <c r="H58" t="s">
        <v>43</v>
      </c>
      <c r="I58">
        <f>IF(ISERROR(VLOOKUP(I52,planillanotas,21,FALSE)),"no existe",VLOOKUP(I52,planillanotas,21,FALSE))</f>
        <v>4.2</v>
      </c>
      <c r="J58" s="20"/>
      <c r="L58" s="20"/>
      <c r="M58" t="s">
        <v>43</v>
      </c>
      <c r="N58">
        <f>IF(ISERROR(VLOOKUP(N52,planillanotas,21,FALSE)),"no existe",VLOOKUP(N52,planillanotas,21,FALSE))</f>
        <v>4.3</v>
      </c>
      <c r="O58" s="20"/>
      <c r="Q58" s="20"/>
      <c r="R58" t="s">
        <v>43</v>
      </c>
      <c r="S58">
        <f>IF(ISERROR(VLOOKUP(S52,planillanotas,21,FALSE)),"no existe",VLOOKUP(S52,planillanotas,21,FALSE))</f>
        <v>3.5</v>
      </c>
      <c r="T58" s="20"/>
      <c r="V58" s="20"/>
      <c r="W58" t="s">
        <v>43</v>
      </c>
      <c r="X58">
        <f>IF(ISERROR(VLOOKUP(X52,planillanotas,21,FALSE)),"no existe",VLOOKUP(X52,planillanotas,21,FALSE))</f>
        <v>3.5</v>
      </c>
      <c r="Y58" s="20"/>
    </row>
    <row r="59" spans="2:25" x14ac:dyDescent="0.25">
      <c r="B59" s="20"/>
      <c r="C59" t="s">
        <v>44</v>
      </c>
      <c r="D59" s="22">
        <f>IF(ISERROR(VLOOKUP(D52,planillanotas,23,FALSE)),"no existe",VLOOKUP(D52,planillanotas,23,FALSE))</f>
        <v>3.2687500000000003</v>
      </c>
      <c r="E59" s="20"/>
      <c r="G59" s="20"/>
      <c r="H59" t="s">
        <v>44</v>
      </c>
      <c r="I59" s="22">
        <f>IF(ISERROR(VLOOKUP(I52,planillanotas,23,FALSE)),"no existe",VLOOKUP(I52,planillanotas,23,FALSE))</f>
        <v>2.9862500000000001</v>
      </c>
      <c r="J59" s="20"/>
      <c r="L59" s="20"/>
      <c r="M59" t="s">
        <v>44</v>
      </c>
      <c r="N59" s="22">
        <f>IF(ISERROR(VLOOKUP(N52,planillanotas,23,FALSE)),"no existe",VLOOKUP(N52,planillanotas,23,FALSE))</f>
        <v>4.0249999999999995</v>
      </c>
      <c r="O59" s="20"/>
      <c r="Q59" s="20"/>
      <c r="R59" t="s">
        <v>44</v>
      </c>
      <c r="S59" s="22">
        <f>IF(ISERROR(VLOOKUP(S52,planillanotas,23,FALSE)),"no existe",VLOOKUP(S52,planillanotas,23,FALSE))</f>
        <v>4.0237499999999997</v>
      </c>
      <c r="T59" s="20"/>
      <c r="V59" s="20"/>
      <c r="W59" t="s">
        <v>44</v>
      </c>
      <c r="X59" s="22">
        <f>IF(ISERROR(VLOOKUP(X52,planillanotas,23,FALSE)),"no existe",VLOOKUP(X52,planillanotas,23,FALSE))</f>
        <v>4.2037500000000003</v>
      </c>
      <c r="Y59" s="20"/>
    </row>
    <row r="60" spans="2:25" x14ac:dyDescent="0.25">
      <c r="B60" s="20"/>
      <c r="E60" s="20"/>
      <c r="G60" s="20"/>
      <c r="J60" s="20"/>
      <c r="L60" s="20"/>
      <c r="O60" s="20"/>
      <c r="Q60" s="20"/>
      <c r="T60" s="20"/>
      <c r="V60" s="20"/>
      <c r="Y60" s="20"/>
    </row>
    <row r="61" spans="2:25" x14ac:dyDescent="0.25">
      <c r="B61" s="20"/>
      <c r="C61" s="20"/>
      <c r="D61" s="20"/>
      <c r="E61" s="20"/>
      <c r="G61" s="20"/>
      <c r="H61" s="20"/>
      <c r="I61" s="20"/>
      <c r="J61" s="20"/>
      <c r="L61" s="20"/>
      <c r="M61" s="20"/>
      <c r="N61" s="20"/>
      <c r="O61" s="20"/>
      <c r="Q61" s="20"/>
      <c r="R61" s="20"/>
      <c r="S61" s="20"/>
      <c r="T61" s="20"/>
      <c r="V61" s="20"/>
      <c r="W61" s="20"/>
      <c r="X61" s="20"/>
      <c r="Y61" s="20"/>
    </row>
  </sheetData>
  <mergeCells count="20">
    <mergeCell ref="X3:X5"/>
    <mergeCell ref="X19:X21"/>
    <mergeCell ref="X34:X36"/>
    <mergeCell ref="X49:X51"/>
    <mergeCell ref="N3:N5"/>
    <mergeCell ref="N19:N21"/>
    <mergeCell ref="N34:N36"/>
    <mergeCell ref="N49:N51"/>
    <mergeCell ref="S3:S5"/>
    <mergeCell ref="S19:S21"/>
    <mergeCell ref="S34:S36"/>
    <mergeCell ref="S49:S51"/>
    <mergeCell ref="D49:D51"/>
    <mergeCell ref="D3:D5"/>
    <mergeCell ref="D19:D21"/>
    <mergeCell ref="D34:D36"/>
    <mergeCell ref="I3:I5"/>
    <mergeCell ref="I19:I21"/>
    <mergeCell ref="I34:I36"/>
    <mergeCell ref="I49:I5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datosestudiantes</vt:lpstr>
      <vt:lpstr>planillanotas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juliana perez</cp:lastModifiedBy>
  <cp:lastPrinted>2012-10-29T02:26:38Z</cp:lastPrinted>
  <dcterms:created xsi:type="dcterms:W3CDTF">2012-10-28T21:45:19Z</dcterms:created>
  <dcterms:modified xsi:type="dcterms:W3CDTF">2014-11-07T04:56:34Z</dcterms:modified>
</cp:coreProperties>
</file>